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3.xml" ContentType="application/vnd.openxmlformats-officedocument.drawing+xml"/>
  <Override PartName="/xl/charts/chart1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1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7.xml" ContentType="application/vnd.openxmlformats-officedocument.drawing+xml"/>
  <Override PartName="/xl/charts/chart2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Sakura\平成30年度\07_所内回答\C0研究調査\02_研究調査事業\18_プロ研（中学校理科教育）\Web原稿（２年次）\最終稿0225\Word\"/>
    </mc:Choice>
  </mc:AlternateContent>
  <xr:revisionPtr revIDLastSave="0" documentId="13_ncr:1_{F7FC3005-39C5-4787-B31A-71BCE703ED6B}" xr6:coauthVersionLast="36" xr6:coauthVersionMax="36" xr10:uidLastSave="{00000000-0000-0000-0000-000000000000}"/>
  <bookViews>
    <workbookView xWindow="0" yWindow="0" windowWidth="20490" windowHeight="7770" tabRatio="796" activeTab="2" xr2:uid="{00000000-000D-0000-FFFF-FFFF00000000}"/>
  </bookViews>
  <sheets>
    <sheet name="調査票（生徒）" sheetId="25" r:id="rId1"/>
    <sheet name="生徒（事前）" sheetId="9" r:id="rId2"/>
    <sheet name="教師" sheetId="22" r:id="rId3"/>
    <sheet name="生徒" sheetId="2" r:id="rId4"/>
    <sheet name="教師・生徒" sheetId="24" r:id="rId5"/>
    <sheet name="生徒（事後）" sheetId="26" r:id="rId6"/>
    <sheet name="教師・生徒（事後）" sheetId="27" r:id="rId7"/>
  </sheets>
  <definedNames>
    <definedName name="_xlnm.Print_Area" localSheetId="2">教師!$A$1:$K$15</definedName>
    <definedName name="_xlnm.Print_Area" localSheetId="4">教師・生徒!$A$1:$N$15</definedName>
    <definedName name="_xlnm.Print_Area" localSheetId="6">'教師・生徒（事後）'!$A$1:$O$16</definedName>
    <definedName name="_xlnm.Print_Area" localSheetId="3">生徒!$A$1:$J$16</definedName>
    <definedName name="_xlnm.Print_Area" localSheetId="5">'生徒（事後）'!$T$2:$AG$99</definedName>
    <definedName name="_xlnm.Print_Area" localSheetId="1">'生徒（事前）'!$T$2:$AG$99</definedName>
    <definedName name="_xlnm.Print_Area" localSheetId="0">'調査票（生徒）'!$A$2:$B$32</definedName>
  </definedNames>
  <calcPr calcId="191029"/>
</workbook>
</file>

<file path=xl/calcChain.xml><?xml version="1.0" encoding="utf-8"?>
<calcChain xmlns="http://schemas.openxmlformats.org/spreadsheetml/2006/main">
  <c r="F5" i="9" l="1"/>
  <c r="G5" i="9"/>
  <c r="H5" i="9"/>
  <c r="I5" i="9"/>
  <c r="J5" i="9"/>
  <c r="K5" i="9"/>
  <c r="L5" i="9"/>
  <c r="M5" i="9"/>
  <c r="N5" i="9"/>
  <c r="O5" i="9"/>
  <c r="P5" i="9"/>
  <c r="Q5" i="9"/>
  <c r="F6" i="9"/>
  <c r="G6" i="9"/>
  <c r="H6" i="9"/>
  <c r="I6" i="9"/>
  <c r="J6" i="9"/>
  <c r="K6" i="9"/>
  <c r="L6" i="9"/>
  <c r="M6" i="9"/>
  <c r="N6" i="9"/>
  <c r="O6" i="9"/>
  <c r="P6" i="9"/>
  <c r="Q6" i="9"/>
  <c r="F7" i="9"/>
  <c r="G7" i="9"/>
  <c r="H7" i="9"/>
  <c r="I7" i="9"/>
  <c r="J7" i="9"/>
  <c r="K7" i="9"/>
  <c r="L7" i="9"/>
  <c r="M7" i="9"/>
  <c r="N7" i="9"/>
  <c r="O7" i="9"/>
  <c r="P7" i="9"/>
  <c r="Q7" i="9"/>
  <c r="F8" i="9"/>
  <c r="G8" i="9"/>
  <c r="H8" i="9"/>
  <c r="I8" i="9"/>
  <c r="J8" i="9"/>
  <c r="K8" i="9"/>
  <c r="L8" i="9"/>
  <c r="M8" i="9"/>
  <c r="N8" i="9"/>
  <c r="O8" i="9"/>
  <c r="P8" i="9"/>
  <c r="Q8" i="9"/>
  <c r="F38" i="9"/>
  <c r="G38" i="9"/>
  <c r="H38" i="9"/>
  <c r="I38" i="9"/>
  <c r="J38" i="9"/>
  <c r="K38" i="9"/>
  <c r="L38" i="9"/>
  <c r="M38" i="9"/>
  <c r="N38" i="9"/>
  <c r="O38" i="9"/>
  <c r="P38" i="9"/>
  <c r="Q38" i="9"/>
  <c r="F39" i="9"/>
  <c r="G39" i="9"/>
  <c r="H39" i="9"/>
  <c r="I39" i="9"/>
  <c r="J39" i="9"/>
  <c r="K39" i="9"/>
  <c r="L39" i="9"/>
  <c r="M39" i="9"/>
  <c r="N39" i="9"/>
  <c r="O39" i="9"/>
  <c r="P39" i="9"/>
  <c r="Q39" i="9"/>
  <c r="F40" i="9"/>
  <c r="G40" i="9"/>
  <c r="H40" i="9"/>
  <c r="I40" i="9"/>
  <c r="J40" i="9"/>
  <c r="K40" i="9"/>
  <c r="L40" i="9"/>
  <c r="M40" i="9"/>
  <c r="N40" i="9"/>
  <c r="O40" i="9"/>
  <c r="P40" i="9"/>
  <c r="Q40" i="9"/>
  <c r="F41" i="9"/>
  <c r="G41" i="9"/>
  <c r="H41" i="9"/>
  <c r="I41" i="9"/>
  <c r="J41" i="9"/>
  <c r="K41" i="9"/>
  <c r="L41" i="9"/>
  <c r="M41" i="9"/>
  <c r="N41" i="9"/>
  <c r="O41" i="9"/>
  <c r="P41" i="9"/>
  <c r="Q41" i="9"/>
  <c r="F42" i="9"/>
  <c r="G42" i="9"/>
  <c r="H42" i="9"/>
  <c r="I42" i="9"/>
  <c r="J42" i="9"/>
  <c r="K42" i="9"/>
  <c r="L42" i="9"/>
  <c r="M42" i="9"/>
  <c r="N42" i="9"/>
  <c r="O42" i="9"/>
  <c r="P42" i="9"/>
  <c r="Q42" i="9"/>
  <c r="F43" i="9"/>
  <c r="G43" i="9"/>
  <c r="H43" i="9"/>
  <c r="I43" i="9"/>
  <c r="J43" i="9"/>
  <c r="K43" i="9"/>
  <c r="L43" i="9"/>
  <c r="M43" i="9"/>
  <c r="N43" i="9"/>
  <c r="O43" i="9"/>
  <c r="P43" i="9"/>
  <c r="Q43" i="9"/>
  <c r="F44" i="9"/>
  <c r="G44" i="9"/>
  <c r="H44" i="9"/>
  <c r="I44" i="9"/>
  <c r="J44" i="9"/>
  <c r="K44" i="9"/>
  <c r="L44" i="9"/>
  <c r="M44" i="9"/>
  <c r="N44" i="9"/>
  <c r="O44" i="9"/>
  <c r="P44" i="9"/>
  <c r="Q44" i="9"/>
  <c r="F45" i="9"/>
  <c r="G45" i="9"/>
  <c r="H45" i="9"/>
  <c r="I45" i="9"/>
  <c r="J45" i="9"/>
  <c r="K45" i="9"/>
  <c r="L45" i="9"/>
  <c r="M45" i="9"/>
  <c r="N45" i="9"/>
  <c r="O45" i="9"/>
  <c r="P45" i="9"/>
  <c r="Q45" i="9"/>
  <c r="F46" i="9"/>
  <c r="G46" i="9"/>
  <c r="H46" i="9"/>
  <c r="I46" i="9"/>
  <c r="J46" i="9"/>
  <c r="K46" i="9"/>
  <c r="L46" i="9"/>
  <c r="M46" i="9"/>
  <c r="N46" i="9"/>
  <c r="O46" i="9"/>
  <c r="P46" i="9"/>
  <c r="Q46" i="9"/>
  <c r="F47" i="9"/>
  <c r="G47" i="9"/>
  <c r="H47" i="9"/>
  <c r="I47" i="9"/>
  <c r="J47" i="9"/>
  <c r="K47" i="9"/>
  <c r="L47" i="9"/>
  <c r="M47" i="9"/>
  <c r="N47" i="9"/>
  <c r="O47" i="9"/>
  <c r="P47" i="9"/>
  <c r="Q47" i="9"/>
  <c r="F48" i="9"/>
  <c r="G48" i="9"/>
  <c r="H48" i="9"/>
  <c r="I48" i="9"/>
  <c r="J48" i="9"/>
  <c r="K48" i="9"/>
  <c r="L48" i="9"/>
  <c r="M48" i="9"/>
  <c r="N48" i="9"/>
  <c r="O48" i="9"/>
  <c r="P48" i="9"/>
  <c r="Q48" i="9"/>
  <c r="F49" i="9"/>
  <c r="G49" i="9"/>
  <c r="H49" i="9"/>
  <c r="I49" i="9"/>
  <c r="J49" i="9"/>
  <c r="K49" i="9"/>
  <c r="L49" i="9"/>
  <c r="M49" i="9"/>
  <c r="N49" i="9"/>
  <c r="O49" i="9"/>
  <c r="P49" i="9"/>
  <c r="Q49" i="9"/>
  <c r="F50" i="9"/>
  <c r="G50" i="9"/>
  <c r="H50" i="9"/>
  <c r="I50" i="9"/>
  <c r="J50" i="9"/>
  <c r="K50" i="9"/>
  <c r="L50" i="9"/>
  <c r="M50" i="9"/>
  <c r="N50" i="9"/>
  <c r="O50" i="9"/>
  <c r="P50" i="9"/>
  <c r="Q50" i="9"/>
  <c r="F51" i="9"/>
  <c r="G51" i="9"/>
  <c r="H51" i="9"/>
  <c r="I51" i="9"/>
  <c r="J51" i="9"/>
  <c r="K51" i="9"/>
  <c r="L51" i="9"/>
  <c r="M51" i="9"/>
  <c r="N51" i="9"/>
  <c r="O51" i="9"/>
  <c r="P51" i="9"/>
  <c r="Q51" i="9"/>
  <c r="F52" i="9"/>
  <c r="G52" i="9"/>
  <c r="H52" i="9"/>
  <c r="I52" i="9"/>
  <c r="J52" i="9"/>
  <c r="K52" i="9"/>
  <c r="L52" i="9"/>
  <c r="M52" i="9"/>
  <c r="N52" i="9"/>
  <c r="O52" i="9"/>
  <c r="P52" i="9"/>
  <c r="Q52" i="9"/>
  <c r="F53" i="9"/>
  <c r="G53" i="9"/>
  <c r="H53" i="9"/>
  <c r="I53" i="9"/>
  <c r="J53" i="9"/>
  <c r="K53" i="9"/>
  <c r="L53" i="9"/>
  <c r="M53" i="9"/>
  <c r="N53" i="9"/>
  <c r="O53" i="9"/>
  <c r="P53" i="9"/>
  <c r="Q53" i="9"/>
  <c r="F54" i="9"/>
  <c r="G54" i="9"/>
  <c r="H54" i="9"/>
  <c r="I54" i="9"/>
  <c r="J54" i="9"/>
  <c r="K54" i="9"/>
  <c r="L54" i="9"/>
  <c r="M54" i="9"/>
  <c r="N54" i="9"/>
  <c r="O54" i="9"/>
  <c r="P54" i="9"/>
  <c r="Q54" i="9"/>
  <c r="F55" i="9"/>
  <c r="G55" i="9"/>
  <c r="H55" i="9"/>
  <c r="I55" i="9"/>
  <c r="J55" i="9"/>
  <c r="K55" i="9"/>
  <c r="L55" i="9"/>
  <c r="M55" i="9"/>
  <c r="N55" i="9"/>
  <c r="O55" i="9"/>
  <c r="P55" i="9"/>
  <c r="Q55" i="9"/>
  <c r="F56" i="9"/>
  <c r="G56" i="9"/>
  <c r="H56" i="9"/>
  <c r="I56" i="9"/>
  <c r="J56" i="9"/>
  <c r="K56" i="9"/>
  <c r="L56" i="9"/>
  <c r="M56" i="9"/>
  <c r="N56" i="9"/>
  <c r="O56" i="9"/>
  <c r="P56" i="9"/>
  <c r="Q56" i="9"/>
  <c r="F57" i="9"/>
  <c r="G57" i="9"/>
  <c r="H57" i="9"/>
  <c r="I57" i="9"/>
  <c r="J57" i="9"/>
  <c r="K57" i="9"/>
  <c r="L57" i="9"/>
  <c r="M57" i="9"/>
  <c r="N57" i="9"/>
  <c r="O57" i="9"/>
  <c r="P57" i="9"/>
  <c r="Q57" i="9"/>
  <c r="F58" i="9"/>
  <c r="G58" i="9"/>
  <c r="H58" i="9"/>
  <c r="I58" i="9"/>
  <c r="J58" i="9"/>
  <c r="K58" i="9"/>
  <c r="L58" i="9"/>
  <c r="M58" i="9"/>
  <c r="N58" i="9"/>
  <c r="O58" i="9"/>
  <c r="P58" i="9"/>
  <c r="Q58" i="9"/>
  <c r="F59" i="9"/>
  <c r="G59" i="9"/>
  <c r="H59" i="9"/>
  <c r="I59" i="9"/>
  <c r="J59" i="9"/>
  <c r="K59" i="9"/>
  <c r="L59" i="9"/>
  <c r="M59" i="9"/>
  <c r="N59" i="9"/>
  <c r="O59" i="9"/>
  <c r="P59" i="9"/>
  <c r="Q59" i="9"/>
  <c r="F60" i="9"/>
  <c r="G60" i="9"/>
  <c r="H60" i="9"/>
  <c r="I60" i="9"/>
  <c r="J60" i="9"/>
  <c r="K60" i="9"/>
  <c r="L60" i="9"/>
  <c r="M60" i="9"/>
  <c r="N60" i="9"/>
  <c r="O60" i="9"/>
  <c r="P60" i="9"/>
  <c r="Q60" i="9"/>
  <c r="F61" i="9"/>
  <c r="G61" i="9"/>
  <c r="H61" i="9"/>
  <c r="I61" i="9"/>
  <c r="J61" i="9"/>
  <c r="K61" i="9"/>
  <c r="L61" i="9"/>
  <c r="M61" i="9"/>
  <c r="N61" i="9"/>
  <c r="O61" i="9"/>
  <c r="P61" i="9"/>
  <c r="Q61" i="9"/>
  <c r="F62" i="9"/>
  <c r="G62" i="9"/>
  <c r="H62" i="9"/>
  <c r="I62" i="9"/>
  <c r="J62" i="9"/>
  <c r="K62" i="9"/>
  <c r="L62" i="9"/>
  <c r="M62" i="9"/>
  <c r="N62" i="9"/>
  <c r="O62" i="9"/>
  <c r="P62" i="9"/>
  <c r="Q62" i="9"/>
  <c r="F63" i="9"/>
  <c r="G63" i="9"/>
  <c r="H63" i="9"/>
  <c r="I63" i="9"/>
  <c r="J63" i="9"/>
  <c r="K63" i="9"/>
  <c r="L63" i="9"/>
  <c r="M63" i="9"/>
  <c r="N63" i="9"/>
  <c r="O63" i="9"/>
  <c r="P63" i="9"/>
  <c r="Q63" i="9"/>
  <c r="F64" i="9"/>
  <c r="G64" i="9"/>
  <c r="H64" i="9"/>
  <c r="I64" i="9"/>
  <c r="J64" i="9"/>
  <c r="K64" i="9"/>
  <c r="L64" i="9"/>
  <c r="M64" i="9"/>
  <c r="N64" i="9"/>
  <c r="O64" i="9"/>
  <c r="P64" i="9"/>
  <c r="Q64" i="9"/>
  <c r="F65" i="9"/>
  <c r="G65" i="9"/>
  <c r="H65" i="9"/>
  <c r="I65" i="9"/>
  <c r="J65" i="9"/>
  <c r="K65" i="9"/>
  <c r="L65" i="9"/>
  <c r="M65" i="9"/>
  <c r="N65" i="9"/>
  <c r="O65" i="9"/>
  <c r="P65" i="9"/>
  <c r="Q65" i="9"/>
  <c r="F66" i="9"/>
  <c r="G66" i="9"/>
  <c r="H66" i="9"/>
  <c r="I66" i="9"/>
  <c r="J66" i="9"/>
  <c r="K66" i="9"/>
  <c r="L66" i="9"/>
  <c r="M66" i="9"/>
  <c r="N66" i="9"/>
  <c r="O66" i="9"/>
  <c r="P66" i="9"/>
  <c r="Q66" i="9"/>
  <c r="F67" i="9"/>
  <c r="G67" i="9"/>
  <c r="H67" i="9"/>
  <c r="I67" i="9"/>
  <c r="J67" i="9"/>
  <c r="K67" i="9"/>
  <c r="L67" i="9"/>
  <c r="M67" i="9"/>
  <c r="N67" i="9"/>
  <c r="O67" i="9"/>
  <c r="P67" i="9"/>
  <c r="Q67" i="9"/>
  <c r="F68" i="9"/>
  <c r="G68" i="9"/>
  <c r="H68" i="9"/>
  <c r="I68" i="9"/>
  <c r="J68" i="9"/>
  <c r="K68" i="9"/>
  <c r="L68" i="9"/>
  <c r="M68" i="9"/>
  <c r="N68" i="9"/>
  <c r="O68" i="9"/>
  <c r="P68" i="9"/>
  <c r="Q68" i="9"/>
  <c r="F69" i="9"/>
  <c r="G69" i="9"/>
  <c r="H69" i="9"/>
  <c r="I69" i="9"/>
  <c r="J69" i="9"/>
  <c r="K69" i="9"/>
  <c r="L69" i="9"/>
  <c r="M69" i="9"/>
  <c r="N69" i="9"/>
  <c r="O69" i="9"/>
  <c r="P69" i="9"/>
  <c r="Q69" i="9"/>
  <c r="F70" i="9"/>
  <c r="G70" i="9"/>
  <c r="H70" i="9"/>
  <c r="I70" i="9"/>
  <c r="J70" i="9"/>
  <c r="K70" i="9"/>
  <c r="L70" i="9"/>
  <c r="M70" i="9"/>
  <c r="N70" i="9"/>
  <c r="O70" i="9"/>
  <c r="P70" i="9"/>
  <c r="Q70" i="9"/>
  <c r="F71" i="9"/>
  <c r="G71" i="9"/>
  <c r="H71" i="9"/>
  <c r="I71" i="9"/>
  <c r="J71" i="9"/>
  <c r="K71" i="9"/>
  <c r="L71" i="9"/>
  <c r="M71" i="9"/>
  <c r="N71" i="9"/>
  <c r="O71" i="9"/>
  <c r="P71" i="9"/>
  <c r="Q71" i="9"/>
  <c r="F72" i="9"/>
  <c r="G72" i="9"/>
  <c r="H72" i="9"/>
  <c r="I72" i="9"/>
  <c r="J72" i="9"/>
  <c r="K72" i="9"/>
  <c r="L72" i="9"/>
  <c r="M72" i="9"/>
  <c r="N72" i="9"/>
  <c r="O72" i="9"/>
  <c r="P72" i="9"/>
  <c r="Q72" i="9"/>
  <c r="F73" i="9"/>
  <c r="G73" i="9"/>
  <c r="H73" i="9"/>
  <c r="I73" i="9"/>
  <c r="J73" i="9"/>
  <c r="K73" i="9"/>
  <c r="L73" i="9"/>
  <c r="M73" i="9"/>
  <c r="N73" i="9"/>
  <c r="O73" i="9"/>
  <c r="P73" i="9"/>
  <c r="Q73" i="9"/>
  <c r="F74" i="9"/>
  <c r="G74" i="9"/>
  <c r="H74" i="9"/>
  <c r="I74" i="9"/>
  <c r="J74" i="9"/>
  <c r="K74" i="9"/>
  <c r="L74" i="9"/>
  <c r="M74" i="9"/>
  <c r="N74" i="9"/>
  <c r="O74" i="9"/>
  <c r="P74" i="9"/>
  <c r="Q74" i="9"/>
  <c r="F75" i="9"/>
  <c r="G75" i="9"/>
  <c r="H75" i="9"/>
  <c r="I75" i="9"/>
  <c r="J75" i="9"/>
  <c r="K75" i="9"/>
  <c r="L75" i="9"/>
  <c r="M75" i="9"/>
  <c r="N75" i="9"/>
  <c r="O75" i="9"/>
  <c r="P75" i="9"/>
  <c r="Q75" i="9"/>
  <c r="F76" i="9"/>
  <c r="G76" i="9"/>
  <c r="H76" i="9"/>
  <c r="I76" i="9"/>
  <c r="J76" i="9"/>
  <c r="K76" i="9"/>
  <c r="L76" i="9"/>
  <c r="M76" i="9"/>
  <c r="N76" i="9"/>
  <c r="O76" i="9"/>
  <c r="P76" i="9"/>
  <c r="Q76" i="9"/>
  <c r="F77" i="9"/>
  <c r="G77" i="9"/>
  <c r="H77" i="9"/>
  <c r="I77" i="9"/>
  <c r="J77" i="9"/>
  <c r="K77" i="9"/>
  <c r="L77" i="9"/>
  <c r="M77" i="9"/>
  <c r="N77" i="9"/>
  <c r="O77" i="9"/>
  <c r="P77" i="9"/>
  <c r="Q77" i="9"/>
  <c r="F78" i="9"/>
  <c r="G78" i="9"/>
  <c r="H78" i="9"/>
  <c r="I78" i="9"/>
  <c r="J78" i="9"/>
  <c r="K78" i="9"/>
  <c r="L78" i="9"/>
  <c r="M78" i="9"/>
  <c r="N78" i="9"/>
  <c r="O78" i="9"/>
  <c r="P78" i="9"/>
  <c r="Q78" i="9"/>
  <c r="F79" i="9"/>
  <c r="G79" i="9"/>
  <c r="H79" i="9"/>
  <c r="I79" i="9"/>
  <c r="J79" i="9"/>
  <c r="K79" i="9"/>
  <c r="L79" i="9"/>
  <c r="M79" i="9"/>
  <c r="N79" i="9"/>
  <c r="O79" i="9"/>
  <c r="P79" i="9"/>
  <c r="Q79" i="9"/>
  <c r="F80" i="9"/>
  <c r="G80" i="9"/>
  <c r="H80" i="9"/>
  <c r="I80" i="9"/>
  <c r="J80" i="9"/>
  <c r="K80" i="9"/>
  <c r="L80" i="9"/>
  <c r="M80" i="9"/>
  <c r="N80" i="9"/>
  <c r="O80" i="9"/>
  <c r="P80" i="9"/>
  <c r="Q80" i="9"/>
  <c r="F81" i="9"/>
  <c r="G81" i="9"/>
  <c r="H81" i="9"/>
  <c r="I81" i="9"/>
  <c r="J81" i="9"/>
  <c r="K81" i="9"/>
  <c r="L81" i="9"/>
  <c r="M81" i="9"/>
  <c r="N81" i="9"/>
  <c r="O81" i="9"/>
  <c r="P81" i="9"/>
  <c r="Q81" i="9"/>
  <c r="F82" i="9"/>
  <c r="G82" i="9"/>
  <c r="H82" i="9"/>
  <c r="I82" i="9"/>
  <c r="J82" i="9"/>
  <c r="K82" i="9"/>
  <c r="L82" i="9"/>
  <c r="M82" i="9"/>
  <c r="N82" i="9"/>
  <c r="O82" i="9"/>
  <c r="P82" i="9"/>
  <c r="Q82" i="9"/>
  <c r="F83" i="9"/>
  <c r="G83" i="9"/>
  <c r="H83" i="9"/>
  <c r="I83" i="9"/>
  <c r="J83" i="9"/>
  <c r="K83" i="9"/>
  <c r="L83" i="9"/>
  <c r="M83" i="9"/>
  <c r="N83" i="9"/>
  <c r="O83" i="9"/>
  <c r="P83" i="9"/>
  <c r="Q83" i="9"/>
  <c r="F84" i="9"/>
  <c r="G84" i="9"/>
  <c r="H84" i="9"/>
  <c r="I84" i="9"/>
  <c r="J84" i="9"/>
  <c r="K84" i="9"/>
  <c r="L84" i="9"/>
  <c r="M84" i="9"/>
  <c r="N84" i="9"/>
  <c r="O84" i="9"/>
  <c r="P84" i="9"/>
  <c r="Q84" i="9"/>
  <c r="F85" i="9"/>
  <c r="G85" i="9"/>
  <c r="H85" i="9"/>
  <c r="I85" i="9"/>
  <c r="J85" i="9"/>
  <c r="K85" i="9"/>
  <c r="L85" i="9"/>
  <c r="M85" i="9"/>
  <c r="N85" i="9"/>
  <c r="O85" i="9"/>
  <c r="P85" i="9"/>
  <c r="Q85" i="9"/>
  <c r="F86" i="9"/>
  <c r="G86" i="9"/>
  <c r="H86" i="9"/>
  <c r="I86" i="9"/>
  <c r="J86" i="9"/>
  <c r="K86" i="9"/>
  <c r="L86" i="9"/>
  <c r="M86" i="9"/>
  <c r="N86" i="9"/>
  <c r="O86" i="9"/>
  <c r="P86" i="9"/>
  <c r="Q86" i="9"/>
  <c r="F87" i="9"/>
  <c r="G87" i="9"/>
  <c r="H87" i="9"/>
  <c r="I87" i="9"/>
  <c r="J87" i="9"/>
  <c r="K87" i="9"/>
  <c r="L87" i="9"/>
  <c r="M87" i="9"/>
  <c r="N87" i="9"/>
  <c r="O87" i="9"/>
  <c r="P87" i="9"/>
  <c r="Q87" i="9"/>
  <c r="F88" i="9"/>
  <c r="G88" i="9"/>
  <c r="H88" i="9"/>
  <c r="I88" i="9"/>
  <c r="J88" i="9"/>
  <c r="K88" i="9"/>
  <c r="L88" i="9"/>
  <c r="M88" i="9"/>
  <c r="N88" i="9"/>
  <c r="O88" i="9"/>
  <c r="P88" i="9"/>
  <c r="Q88" i="9"/>
  <c r="F89" i="9"/>
  <c r="G89" i="9"/>
  <c r="H89" i="9"/>
  <c r="I89" i="9"/>
  <c r="J89" i="9"/>
  <c r="K89" i="9"/>
  <c r="L89" i="9"/>
  <c r="M89" i="9"/>
  <c r="N89" i="9"/>
  <c r="O89" i="9"/>
  <c r="P89" i="9"/>
  <c r="Q89" i="9"/>
  <c r="F90" i="9"/>
  <c r="G90" i="9"/>
  <c r="H90" i="9"/>
  <c r="I90" i="9"/>
  <c r="J90" i="9"/>
  <c r="K90" i="9"/>
  <c r="L90" i="9"/>
  <c r="M90" i="9"/>
  <c r="N90" i="9"/>
  <c r="O90" i="9"/>
  <c r="P90" i="9"/>
  <c r="Q90" i="9"/>
  <c r="F91" i="9"/>
  <c r="G91" i="9"/>
  <c r="H91" i="9"/>
  <c r="I91" i="9"/>
  <c r="J91" i="9"/>
  <c r="K91" i="9"/>
  <c r="L91" i="9"/>
  <c r="M91" i="9"/>
  <c r="N91" i="9"/>
  <c r="O91" i="9"/>
  <c r="P91" i="9"/>
  <c r="Q91" i="9"/>
  <c r="F92" i="9"/>
  <c r="G92" i="9"/>
  <c r="H92" i="9"/>
  <c r="I92" i="9"/>
  <c r="J92" i="9"/>
  <c r="K92" i="9"/>
  <c r="L92" i="9"/>
  <c r="M92" i="9"/>
  <c r="N92" i="9"/>
  <c r="O92" i="9"/>
  <c r="P92" i="9"/>
  <c r="Q92" i="9"/>
  <c r="F93" i="9"/>
  <c r="G93" i="9"/>
  <c r="H93" i="9"/>
  <c r="I93" i="9"/>
  <c r="J93" i="9"/>
  <c r="K93" i="9"/>
  <c r="L93" i="9"/>
  <c r="M93" i="9"/>
  <c r="N93" i="9"/>
  <c r="O93" i="9"/>
  <c r="P93" i="9"/>
  <c r="Q93" i="9"/>
  <c r="F94" i="9"/>
  <c r="G94" i="9"/>
  <c r="H94" i="9"/>
  <c r="I94" i="9"/>
  <c r="J94" i="9"/>
  <c r="K94" i="9"/>
  <c r="L94" i="9"/>
  <c r="M94" i="9"/>
  <c r="N94" i="9"/>
  <c r="O94" i="9"/>
  <c r="P94" i="9"/>
  <c r="Q94" i="9"/>
  <c r="F95" i="9"/>
  <c r="G95" i="9"/>
  <c r="H95" i="9"/>
  <c r="I95" i="9"/>
  <c r="J95" i="9"/>
  <c r="K95" i="9"/>
  <c r="L95" i="9"/>
  <c r="M95" i="9"/>
  <c r="N95" i="9"/>
  <c r="O95" i="9"/>
  <c r="P95" i="9"/>
  <c r="Q95" i="9"/>
  <c r="F96" i="9"/>
  <c r="G96" i="9"/>
  <c r="H96" i="9"/>
  <c r="I96" i="9"/>
  <c r="J96" i="9"/>
  <c r="K96" i="9"/>
  <c r="L96" i="9"/>
  <c r="M96" i="9"/>
  <c r="N96" i="9"/>
  <c r="O96" i="9"/>
  <c r="P96" i="9"/>
  <c r="Q96" i="9"/>
  <c r="F97" i="9"/>
  <c r="G97" i="9"/>
  <c r="H97" i="9"/>
  <c r="I97" i="9"/>
  <c r="J97" i="9"/>
  <c r="K97" i="9"/>
  <c r="L97" i="9"/>
  <c r="M97" i="9"/>
  <c r="N97" i="9"/>
  <c r="O97" i="9"/>
  <c r="P97" i="9"/>
  <c r="Q97" i="9"/>
  <c r="F98" i="9"/>
  <c r="G98" i="9"/>
  <c r="H98" i="9"/>
  <c r="I98" i="9"/>
  <c r="J98" i="9"/>
  <c r="K98" i="9"/>
  <c r="L98" i="9"/>
  <c r="M98" i="9"/>
  <c r="N98" i="9"/>
  <c r="O98" i="9"/>
  <c r="P98" i="9"/>
  <c r="Q98" i="9"/>
  <c r="F99" i="9"/>
  <c r="G99" i="9"/>
  <c r="H99" i="9"/>
  <c r="I99" i="9"/>
  <c r="J99" i="9"/>
  <c r="K99" i="9"/>
  <c r="L99" i="9"/>
  <c r="M99" i="9"/>
  <c r="N99" i="9"/>
  <c r="O99" i="9"/>
  <c r="P99" i="9"/>
  <c r="Q99" i="9"/>
  <c r="F100" i="9"/>
  <c r="G100" i="9"/>
  <c r="H100" i="9"/>
  <c r="I100" i="9"/>
  <c r="J100" i="9"/>
  <c r="K100" i="9"/>
  <c r="L100" i="9"/>
  <c r="M100" i="9"/>
  <c r="N100" i="9"/>
  <c r="O100" i="9"/>
  <c r="P100" i="9"/>
  <c r="Q100" i="9"/>
  <c r="F101" i="9"/>
  <c r="G101" i="9"/>
  <c r="H101" i="9"/>
  <c r="I101" i="9"/>
  <c r="J101" i="9"/>
  <c r="K101" i="9"/>
  <c r="L101" i="9"/>
  <c r="M101" i="9"/>
  <c r="N101" i="9"/>
  <c r="O101" i="9"/>
  <c r="P101" i="9"/>
  <c r="Q101" i="9"/>
  <c r="F102" i="9"/>
  <c r="G102" i="9"/>
  <c r="H102" i="9"/>
  <c r="I102" i="9"/>
  <c r="J102" i="9"/>
  <c r="K102" i="9"/>
  <c r="L102" i="9"/>
  <c r="M102" i="9"/>
  <c r="N102" i="9"/>
  <c r="O102" i="9"/>
  <c r="P102" i="9"/>
  <c r="Q102" i="9"/>
  <c r="F103" i="9"/>
  <c r="G103" i="9"/>
  <c r="H103" i="9"/>
  <c r="I103" i="9"/>
  <c r="J103" i="9"/>
  <c r="K103" i="9"/>
  <c r="L103" i="9"/>
  <c r="M103" i="9"/>
  <c r="N103" i="9"/>
  <c r="O103" i="9"/>
  <c r="P103" i="9"/>
  <c r="Q103" i="9"/>
  <c r="F4" i="9"/>
  <c r="G4" i="9"/>
  <c r="Q4" i="9"/>
  <c r="P4" i="9"/>
  <c r="O4" i="9"/>
  <c r="N4" i="9"/>
  <c r="M4" i="9"/>
  <c r="L4" i="9"/>
  <c r="K4" i="9"/>
  <c r="J4" i="9"/>
  <c r="I4" i="9"/>
  <c r="H4" i="9"/>
  <c r="B9" i="26"/>
  <c r="B10" i="26"/>
  <c r="U3" i="9"/>
  <c r="G2" i="27" s="1"/>
  <c r="B8" i="26"/>
  <c r="B6" i="26"/>
  <c r="B4" i="26"/>
  <c r="U3" i="26" l="1"/>
  <c r="E2" i="2"/>
  <c r="F2" i="22"/>
  <c r="F2" i="24"/>
  <c r="AL145" i="26"/>
  <c r="AK145" i="26"/>
  <c r="AJ145" i="26"/>
  <c r="AI145" i="26"/>
  <c r="AL144" i="26"/>
  <c r="AJ144" i="26"/>
  <c r="AL143" i="26"/>
  <c r="AK143" i="26"/>
  <c r="AJ143" i="26"/>
  <c r="AI143" i="26"/>
  <c r="AL142" i="26"/>
  <c r="AJ142" i="26"/>
  <c r="AL141" i="26"/>
  <c r="AK141" i="26"/>
  <c r="AJ141" i="26"/>
  <c r="AI141" i="26"/>
  <c r="AL140" i="26"/>
  <c r="AJ140" i="26"/>
  <c r="AL139" i="26"/>
  <c r="AK139" i="26"/>
  <c r="AJ139" i="26"/>
  <c r="AI139" i="26"/>
  <c r="AL138" i="26"/>
  <c r="AJ138" i="26"/>
  <c r="AL137" i="26"/>
  <c r="AK137" i="26"/>
  <c r="AJ137" i="26"/>
  <c r="AI137" i="26"/>
  <c r="AL136" i="26"/>
  <c r="AJ136" i="26"/>
  <c r="AL133" i="26"/>
  <c r="AK133" i="26"/>
  <c r="AJ133" i="26"/>
  <c r="AI133" i="26"/>
  <c r="AL132" i="26"/>
  <c r="AJ132" i="26"/>
  <c r="AL131" i="26"/>
  <c r="AK131" i="26"/>
  <c r="AJ131" i="26"/>
  <c r="AI131" i="26"/>
  <c r="AL130" i="26"/>
  <c r="AJ130" i="26"/>
  <c r="AL129" i="26"/>
  <c r="AK129" i="26"/>
  <c r="AJ129" i="26"/>
  <c r="AI129" i="26"/>
  <c r="AL128" i="26"/>
  <c r="AJ128" i="26"/>
  <c r="AL127" i="26"/>
  <c r="AK127" i="26"/>
  <c r="AJ127" i="26"/>
  <c r="AI127" i="26"/>
  <c r="AL126" i="26"/>
  <c r="AJ126" i="26"/>
  <c r="Q126" i="26"/>
  <c r="P126" i="26"/>
  <c r="O126" i="26"/>
  <c r="N126" i="26"/>
  <c r="M126" i="26"/>
  <c r="L126" i="26"/>
  <c r="K126" i="26"/>
  <c r="J126" i="26"/>
  <c r="I126" i="26"/>
  <c r="H126" i="26"/>
  <c r="G126" i="26"/>
  <c r="F126" i="26"/>
  <c r="AL125" i="26"/>
  <c r="AK125" i="26"/>
  <c r="AJ125" i="26"/>
  <c r="AI125" i="26"/>
  <c r="Q125" i="26"/>
  <c r="P125" i="26"/>
  <c r="O125" i="26"/>
  <c r="N125" i="26"/>
  <c r="M125" i="26"/>
  <c r="L125" i="26"/>
  <c r="K125" i="26"/>
  <c r="J125" i="26"/>
  <c r="I125" i="26"/>
  <c r="H125" i="26"/>
  <c r="G125" i="26"/>
  <c r="F125" i="26"/>
  <c r="AL124" i="26"/>
  <c r="AJ124" i="26"/>
  <c r="Q124" i="26"/>
  <c r="P124" i="26"/>
  <c r="O124" i="26"/>
  <c r="N124" i="26"/>
  <c r="M124" i="26"/>
  <c r="L124" i="26"/>
  <c r="K124" i="26"/>
  <c r="J124" i="26"/>
  <c r="I124" i="26"/>
  <c r="H124" i="26"/>
  <c r="G124" i="26"/>
  <c r="F124" i="26"/>
  <c r="Q123" i="26"/>
  <c r="P123" i="26"/>
  <c r="O123" i="26"/>
  <c r="N123" i="26"/>
  <c r="M123" i="26"/>
  <c r="L123" i="26"/>
  <c r="K123" i="26"/>
  <c r="J123" i="26"/>
  <c r="I123" i="26"/>
  <c r="H123" i="26"/>
  <c r="G123" i="26"/>
  <c r="F123" i="26"/>
  <c r="Q122" i="26"/>
  <c r="P122" i="26"/>
  <c r="O122" i="26"/>
  <c r="N122" i="26"/>
  <c r="M122" i="26"/>
  <c r="L122" i="26"/>
  <c r="K122" i="26"/>
  <c r="J122" i="26"/>
  <c r="I122" i="26"/>
  <c r="H122" i="26"/>
  <c r="G122" i="26"/>
  <c r="F122" i="26"/>
  <c r="AL121" i="26"/>
  <c r="AK121" i="26"/>
  <c r="AJ121" i="26"/>
  <c r="AI121" i="26"/>
  <c r="Q121" i="26"/>
  <c r="P121" i="26"/>
  <c r="O121" i="26"/>
  <c r="N121" i="26"/>
  <c r="M121" i="26"/>
  <c r="L121" i="26"/>
  <c r="K121" i="26"/>
  <c r="J121" i="26"/>
  <c r="I121" i="26"/>
  <c r="H121" i="26"/>
  <c r="G121" i="26"/>
  <c r="F121" i="26"/>
  <c r="AL120" i="26"/>
  <c r="AJ120" i="26"/>
  <c r="Q120" i="26"/>
  <c r="P120" i="26"/>
  <c r="O120" i="26"/>
  <c r="N120" i="26"/>
  <c r="M120" i="26"/>
  <c r="L120" i="26"/>
  <c r="K120" i="26"/>
  <c r="J120" i="26"/>
  <c r="I120" i="26"/>
  <c r="H120" i="26"/>
  <c r="G120" i="26"/>
  <c r="F120" i="26"/>
  <c r="AL119" i="26"/>
  <c r="AK119" i="26"/>
  <c r="AJ119" i="26"/>
  <c r="AI119" i="26"/>
  <c r="Q119" i="26"/>
  <c r="P119" i="26"/>
  <c r="O119" i="26"/>
  <c r="N119" i="26"/>
  <c r="M119" i="26"/>
  <c r="L119" i="26"/>
  <c r="K119" i="26"/>
  <c r="J119" i="26"/>
  <c r="I119" i="26"/>
  <c r="H119" i="26"/>
  <c r="G119" i="26"/>
  <c r="F119" i="26"/>
  <c r="AL118" i="26"/>
  <c r="AJ118" i="26"/>
  <c r="Q118" i="26"/>
  <c r="P118" i="26"/>
  <c r="O118" i="26"/>
  <c r="N118" i="26"/>
  <c r="M118" i="26"/>
  <c r="L118" i="26"/>
  <c r="K118" i="26"/>
  <c r="J118" i="26"/>
  <c r="I118" i="26"/>
  <c r="H118" i="26"/>
  <c r="G118" i="26"/>
  <c r="F118" i="26"/>
  <c r="AL117" i="26"/>
  <c r="AK117" i="26"/>
  <c r="AJ117" i="26"/>
  <c r="AI117" i="26"/>
  <c r="Q117" i="26"/>
  <c r="P117" i="26"/>
  <c r="O117" i="26"/>
  <c r="N117" i="26"/>
  <c r="M117" i="26"/>
  <c r="L117" i="26"/>
  <c r="K117" i="26"/>
  <c r="J117" i="26"/>
  <c r="I117" i="26"/>
  <c r="H117" i="26"/>
  <c r="G117" i="26"/>
  <c r="F117" i="26"/>
  <c r="AL116" i="26"/>
  <c r="AJ116" i="26"/>
  <c r="Q116" i="26"/>
  <c r="P116" i="26"/>
  <c r="O116" i="26"/>
  <c r="N116" i="26"/>
  <c r="M116" i="26"/>
  <c r="L116" i="26"/>
  <c r="K116" i="26"/>
  <c r="J116" i="26"/>
  <c r="I116" i="26"/>
  <c r="H116" i="26"/>
  <c r="G116" i="26"/>
  <c r="F116" i="26"/>
  <c r="AL115" i="26"/>
  <c r="AK115" i="26"/>
  <c r="AJ115" i="26"/>
  <c r="AI115" i="26"/>
  <c r="Q115" i="26"/>
  <c r="P115" i="26"/>
  <c r="O115" i="26"/>
  <c r="N115" i="26"/>
  <c r="M115" i="26"/>
  <c r="L115" i="26"/>
  <c r="K115" i="26"/>
  <c r="J115" i="26"/>
  <c r="I115" i="26"/>
  <c r="H115" i="26"/>
  <c r="G115" i="26"/>
  <c r="F115" i="26"/>
  <c r="AL114" i="26"/>
  <c r="AJ114" i="26"/>
  <c r="Q114" i="26"/>
  <c r="P114" i="26"/>
  <c r="O114" i="26"/>
  <c r="N114" i="26"/>
  <c r="M114" i="26"/>
  <c r="L114" i="26"/>
  <c r="K114" i="26"/>
  <c r="J114" i="26"/>
  <c r="I114" i="26"/>
  <c r="H114" i="26"/>
  <c r="G114" i="26"/>
  <c r="F114" i="26"/>
  <c r="AL113" i="26"/>
  <c r="AK113" i="26"/>
  <c r="AJ113" i="26"/>
  <c r="AI113" i="26"/>
  <c r="Q113" i="26"/>
  <c r="P113" i="26"/>
  <c r="O113" i="26"/>
  <c r="N113" i="26"/>
  <c r="M113" i="26"/>
  <c r="L113" i="26"/>
  <c r="K113" i="26"/>
  <c r="J113" i="26"/>
  <c r="I113" i="26"/>
  <c r="H113" i="26"/>
  <c r="G113" i="26"/>
  <c r="F113" i="26"/>
  <c r="AL112" i="26"/>
  <c r="AJ112" i="26"/>
  <c r="Q112" i="26"/>
  <c r="P112" i="26"/>
  <c r="O112" i="26"/>
  <c r="N112" i="26"/>
  <c r="M112" i="26"/>
  <c r="L112" i="26"/>
  <c r="K112" i="26"/>
  <c r="J112" i="26"/>
  <c r="I112" i="26"/>
  <c r="H112" i="26"/>
  <c r="G112" i="26"/>
  <c r="F112" i="26"/>
  <c r="Q111" i="26"/>
  <c r="P111" i="26"/>
  <c r="O111" i="26"/>
  <c r="N111" i="26"/>
  <c r="M111" i="26"/>
  <c r="L111" i="26"/>
  <c r="K111" i="26"/>
  <c r="J111" i="26"/>
  <c r="I111" i="26"/>
  <c r="H111" i="26"/>
  <c r="G111" i="26"/>
  <c r="F111" i="26"/>
  <c r="Q110" i="26"/>
  <c r="P110" i="26"/>
  <c r="O110" i="26"/>
  <c r="N110" i="26"/>
  <c r="M110" i="26"/>
  <c r="L110" i="26"/>
  <c r="K110" i="26"/>
  <c r="J110" i="26"/>
  <c r="I110" i="26"/>
  <c r="H110" i="26"/>
  <c r="G110" i="26"/>
  <c r="F110" i="26"/>
  <c r="AL109" i="26"/>
  <c r="AK109" i="26"/>
  <c r="AJ109" i="26"/>
  <c r="AI109" i="26"/>
  <c r="Q109" i="26"/>
  <c r="P109" i="26"/>
  <c r="O109" i="26"/>
  <c r="N109" i="26"/>
  <c r="M109" i="26"/>
  <c r="L109" i="26"/>
  <c r="K109" i="26"/>
  <c r="J109" i="26"/>
  <c r="I109" i="26"/>
  <c r="H109" i="26"/>
  <c r="G109" i="26"/>
  <c r="F109" i="26"/>
  <c r="AL108" i="26"/>
  <c r="AJ108" i="26"/>
  <c r="Q108" i="26"/>
  <c r="P108" i="26"/>
  <c r="O108" i="26"/>
  <c r="N108" i="26"/>
  <c r="M108" i="26"/>
  <c r="L108" i="26"/>
  <c r="K108" i="26"/>
  <c r="J108" i="26"/>
  <c r="I108" i="26"/>
  <c r="H108" i="26"/>
  <c r="G108" i="26"/>
  <c r="F108" i="26"/>
  <c r="AL107" i="26"/>
  <c r="AK107" i="26"/>
  <c r="AJ107" i="26"/>
  <c r="AI107" i="26"/>
  <c r="Q107" i="26"/>
  <c r="P107" i="26"/>
  <c r="O107" i="26"/>
  <c r="N107" i="26"/>
  <c r="M107" i="26"/>
  <c r="L107" i="26"/>
  <c r="K107" i="26"/>
  <c r="J107" i="26"/>
  <c r="I107" i="26"/>
  <c r="H107" i="26"/>
  <c r="G107" i="26"/>
  <c r="F107" i="26"/>
  <c r="AL106" i="26"/>
  <c r="AJ106" i="26"/>
  <c r="Q106" i="26"/>
  <c r="P106" i="26"/>
  <c r="O106" i="26"/>
  <c r="N106" i="26"/>
  <c r="M106" i="26"/>
  <c r="L106" i="26"/>
  <c r="K106" i="26"/>
  <c r="J106" i="26"/>
  <c r="I106" i="26"/>
  <c r="H106" i="26"/>
  <c r="G106" i="26"/>
  <c r="F106" i="26"/>
  <c r="AL105" i="26"/>
  <c r="AK105" i="26"/>
  <c r="AJ105" i="26"/>
  <c r="AI105" i="26"/>
  <c r="Q105" i="26"/>
  <c r="P105" i="26"/>
  <c r="O105" i="26"/>
  <c r="N105" i="26"/>
  <c r="M105" i="26"/>
  <c r="L105" i="26"/>
  <c r="K105" i="26"/>
  <c r="J105" i="26"/>
  <c r="I105" i="26"/>
  <c r="H105" i="26"/>
  <c r="G105" i="26"/>
  <c r="F105" i="26"/>
  <c r="AL104" i="26"/>
  <c r="AJ104" i="26"/>
  <c r="Q104" i="26"/>
  <c r="P104" i="26"/>
  <c r="O104" i="26"/>
  <c r="N104" i="26"/>
  <c r="M104" i="26"/>
  <c r="L104" i="26"/>
  <c r="K104" i="26"/>
  <c r="J104" i="26"/>
  <c r="I104" i="26"/>
  <c r="H104" i="26"/>
  <c r="G104" i="26"/>
  <c r="F104" i="26"/>
  <c r="AL103" i="26"/>
  <c r="AK103" i="26"/>
  <c r="AJ103" i="26"/>
  <c r="AI103" i="26"/>
  <c r="Q103" i="26"/>
  <c r="P103" i="26"/>
  <c r="O103" i="26"/>
  <c r="N103" i="26"/>
  <c r="M103" i="26"/>
  <c r="L103" i="26"/>
  <c r="K103" i="26"/>
  <c r="J103" i="26"/>
  <c r="I103" i="26"/>
  <c r="H103" i="26"/>
  <c r="G103" i="26"/>
  <c r="F103" i="26"/>
  <c r="AL102" i="26"/>
  <c r="AJ102" i="26"/>
  <c r="Q102" i="26"/>
  <c r="P102" i="26"/>
  <c r="O102" i="26"/>
  <c r="N102" i="26"/>
  <c r="M102" i="26"/>
  <c r="L102" i="26"/>
  <c r="K102" i="26"/>
  <c r="J102" i="26"/>
  <c r="I102" i="26"/>
  <c r="H102" i="26"/>
  <c r="G102" i="26"/>
  <c r="F102" i="26"/>
  <c r="AL101" i="26"/>
  <c r="AK101" i="26"/>
  <c r="AJ101" i="26"/>
  <c r="AI101" i="26"/>
  <c r="Q101" i="26"/>
  <c r="P101" i="26"/>
  <c r="O101" i="26"/>
  <c r="N101" i="26"/>
  <c r="M101" i="26"/>
  <c r="L101" i="26"/>
  <c r="K101" i="26"/>
  <c r="J101" i="26"/>
  <c r="I101" i="26"/>
  <c r="H101" i="26"/>
  <c r="G101" i="26"/>
  <c r="F101" i="26"/>
  <c r="AL100" i="26"/>
  <c r="AJ100" i="26"/>
  <c r="Q100" i="26"/>
  <c r="P100" i="26"/>
  <c r="O100" i="26"/>
  <c r="N100" i="26"/>
  <c r="M100" i="26"/>
  <c r="L100" i="26"/>
  <c r="K100" i="26"/>
  <c r="J100" i="26"/>
  <c r="I100" i="26"/>
  <c r="H100" i="26"/>
  <c r="G100" i="26"/>
  <c r="F100" i="26"/>
  <c r="Q99" i="26"/>
  <c r="P99" i="26"/>
  <c r="O99" i="26"/>
  <c r="N99" i="26"/>
  <c r="M99" i="26"/>
  <c r="L99" i="26"/>
  <c r="K99" i="26"/>
  <c r="J99" i="26"/>
  <c r="I99" i="26"/>
  <c r="H99" i="26"/>
  <c r="G99" i="26"/>
  <c r="F99" i="26"/>
  <c r="Q98" i="26"/>
  <c r="P98" i="26"/>
  <c r="O98" i="26"/>
  <c r="N98" i="26"/>
  <c r="M98" i="26"/>
  <c r="L98" i="26"/>
  <c r="K98" i="26"/>
  <c r="J98" i="26"/>
  <c r="I98" i="26"/>
  <c r="H98" i="26"/>
  <c r="G98" i="26"/>
  <c r="F98" i="26"/>
  <c r="AL97" i="26"/>
  <c r="AK97" i="26"/>
  <c r="AJ97" i="26"/>
  <c r="AI97" i="26"/>
  <c r="Q97" i="26"/>
  <c r="P97" i="26"/>
  <c r="O97" i="26"/>
  <c r="N97" i="26"/>
  <c r="M97" i="26"/>
  <c r="L97" i="26"/>
  <c r="K97" i="26"/>
  <c r="J97" i="26"/>
  <c r="I97" i="26"/>
  <c r="H97" i="26"/>
  <c r="G97" i="26"/>
  <c r="F97" i="26"/>
  <c r="AL96" i="26"/>
  <c r="AJ96" i="26"/>
  <c r="Q96" i="26"/>
  <c r="P96" i="26"/>
  <c r="O96" i="26"/>
  <c r="N96" i="26"/>
  <c r="M96" i="26"/>
  <c r="L96" i="26"/>
  <c r="K96" i="26"/>
  <c r="J96" i="26"/>
  <c r="I96" i="26"/>
  <c r="H96" i="26"/>
  <c r="G96" i="26"/>
  <c r="F96" i="26"/>
  <c r="AL95" i="26"/>
  <c r="AK95" i="26"/>
  <c r="AJ95" i="26"/>
  <c r="AI95" i="26"/>
  <c r="Q95" i="26"/>
  <c r="P95" i="26"/>
  <c r="O95" i="26"/>
  <c r="N95" i="26"/>
  <c r="M95" i="26"/>
  <c r="L95" i="26"/>
  <c r="K95" i="26"/>
  <c r="J95" i="26"/>
  <c r="I95" i="26"/>
  <c r="H95" i="26"/>
  <c r="G95" i="26"/>
  <c r="F95" i="26"/>
  <c r="AL94" i="26"/>
  <c r="AJ94" i="26"/>
  <c r="Q94" i="26"/>
  <c r="P94" i="26"/>
  <c r="O94" i="26"/>
  <c r="N94" i="26"/>
  <c r="M94" i="26"/>
  <c r="L94" i="26"/>
  <c r="K94" i="26"/>
  <c r="J94" i="26"/>
  <c r="I94" i="26"/>
  <c r="H94" i="26"/>
  <c r="G94" i="26"/>
  <c r="F94" i="26"/>
  <c r="AL93" i="26"/>
  <c r="AK93" i="26"/>
  <c r="AJ93" i="26"/>
  <c r="AI93" i="26"/>
  <c r="Q93" i="26"/>
  <c r="P93" i="26"/>
  <c r="O93" i="26"/>
  <c r="N93" i="26"/>
  <c r="M93" i="26"/>
  <c r="L93" i="26"/>
  <c r="K93" i="26"/>
  <c r="J93" i="26"/>
  <c r="I93" i="26"/>
  <c r="H93" i="26"/>
  <c r="G93" i="26"/>
  <c r="F93" i="26"/>
  <c r="AL92" i="26"/>
  <c r="AJ92" i="26"/>
  <c r="Q92" i="26"/>
  <c r="P92" i="26"/>
  <c r="O92" i="26"/>
  <c r="N92" i="26"/>
  <c r="M92" i="26"/>
  <c r="L92" i="26"/>
  <c r="K92" i="26"/>
  <c r="J92" i="26"/>
  <c r="I92" i="26"/>
  <c r="H92" i="26"/>
  <c r="G92" i="26"/>
  <c r="F92" i="26"/>
  <c r="AL91" i="26"/>
  <c r="AK91" i="26"/>
  <c r="AJ91" i="26"/>
  <c r="AI91" i="26"/>
  <c r="Q91" i="26"/>
  <c r="P91" i="26"/>
  <c r="O91" i="26"/>
  <c r="N91" i="26"/>
  <c r="M91" i="26"/>
  <c r="L91" i="26"/>
  <c r="K91" i="26"/>
  <c r="J91" i="26"/>
  <c r="I91" i="26"/>
  <c r="H91" i="26"/>
  <c r="G91" i="26"/>
  <c r="F91" i="26"/>
  <c r="AL90" i="26"/>
  <c r="AJ90" i="26"/>
  <c r="Q90" i="26"/>
  <c r="P90" i="26"/>
  <c r="O90" i="26"/>
  <c r="N90" i="26"/>
  <c r="M90" i="26"/>
  <c r="L90" i="26"/>
  <c r="K90" i="26"/>
  <c r="J90" i="26"/>
  <c r="I90" i="26"/>
  <c r="H90" i="26"/>
  <c r="G90" i="26"/>
  <c r="F90" i="26"/>
  <c r="AL89" i="26"/>
  <c r="AK89" i="26"/>
  <c r="AJ89" i="26"/>
  <c r="AI89" i="26"/>
  <c r="Q89" i="26"/>
  <c r="P89" i="26"/>
  <c r="O89" i="26"/>
  <c r="N89" i="26"/>
  <c r="M89" i="26"/>
  <c r="L89" i="26"/>
  <c r="K89" i="26"/>
  <c r="J89" i="26"/>
  <c r="I89" i="26"/>
  <c r="H89" i="26"/>
  <c r="G89" i="26"/>
  <c r="F89" i="26"/>
  <c r="AL88" i="26"/>
  <c r="AJ88" i="26"/>
  <c r="Q88" i="26"/>
  <c r="P88" i="26"/>
  <c r="O88" i="26"/>
  <c r="N88" i="26"/>
  <c r="M88" i="26"/>
  <c r="L88" i="26"/>
  <c r="K88" i="26"/>
  <c r="J88" i="26"/>
  <c r="I88" i="26"/>
  <c r="H88" i="26"/>
  <c r="G88" i="26"/>
  <c r="F88" i="26"/>
  <c r="Q87" i="26"/>
  <c r="P87" i="26"/>
  <c r="O87" i="26"/>
  <c r="N87" i="26"/>
  <c r="M87" i="26"/>
  <c r="L87" i="26"/>
  <c r="K87" i="26"/>
  <c r="J87" i="26"/>
  <c r="I87" i="26"/>
  <c r="H87" i="26"/>
  <c r="G87" i="26"/>
  <c r="F87" i="26"/>
  <c r="Q86" i="26"/>
  <c r="P86" i="26"/>
  <c r="O86" i="26"/>
  <c r="N86" i="26"/>
  <c r="M86" i="26"/>
  <c r="L86" i="26"/>
  <c r="K86" i="26"/>
  <c r="J86" i="26"/>
  <c r="I86" i="26"/>
  <c r="H86" i="26"/>
  <c r="G86" i="26"/>
  <c r="F86" i="26"/>
  <c r="AL85" i="26"/>
  <c r="AK85" i="26"/>
  <c r="AJ85" i="26"/>
  <c r="AI85" i="26"/>
  <c r="Q85" i="26"/>
  <c r="P85" i="26"/>
  <c r="O85" i="26"/>
  <c r="N85" i="26"/>
  <c r="M85" i="26"/>
  <c r="L85" i="26"/>
  <c r="K85" i="26"/>
  <c r="J85" i="26"/>
  <c r="I85" i="26"/>
  <c r="H85" i="26"/>
  <c r="G85" i="26"/>
  <c r="F85" i="26"/>
  <c r="AL84" i="26"/>
  <c r="AJ84" i="26"/>
  <c r="Q84" i="26"/>
  <c r="P84" i="26"/>
  <c r="O84" i="26"/>
  <c r="N84" i="26"/>
  <c r="M84" i="26"/>
  <c r="L84" i="26"/>
  <c r="K84" i="26"/>
  <c r="J84" i="26"/>
  <c r="I84" i="26"/>
  <c r="H84" i="26"/>
  <c r="G84" i="26"/>
  <c r="F84" i="26"/>
  <c r="AL83" i="26"/>
  <c r="AK83" i="26"/>
  <c r="AJ83" i="26"/>
  <c r="AI83" i="26"/>
  <c r="Q83" i="26"/>
  <c r="P83" i="26"/>
  <c r="O83" i="26"/>
  <c r="N83" i="26"/>
  <c r="M83" i="26"/>
  <c r="L83" i="26"/>
  <c r="K83" i="26"/>
  <c r="J83" i="26"/>
  <c r="I83" i="26"/>
  <c r="H83" i="26"/>
  <c r="G83" i="26"/>
  <c r="F83" i="26"/>
  <c r="AL82" i="26"/>
  <c r="AJ82" i="26"/>
  <c r="Q82" i="26"/>
  <c r="P82" i="26"/>
  <c r="O82" i="26"/>
  <c r="N82" i="26"/>
  <c r="M82" i="26"/>
  <c r="L82" i="26"/>
  <c r="K82" i="26"/>
  <c r="J82" i="26"/>
  <c r="I82" i="26"/>
  <c r="H82" i="26"/>
  <c r="G82" i="26"/>
  <c r="F82" i="26"/>
  <c r="AL81" i="26"/>
  <c r="AK81" i="26"/>
  <c r="AJ81" i="26"/>
  <c r="AI81" i="26"/>
  <c r="Q81" i="26"/>
  <c r="P81" i="26"/>
  <c r="O81" i="26"/>
  <c r="N81" i="26"/>
  <c r="M81" i="26"/>
  <c r="L81" i="26"/>
  <c r="K81" i="26"/>
  <c r="J81" i="26"/>
  <c r="I81" i="26"/>
  <c r="H81" i="26"/>
  <c r="G81" i="26"/>
  <c r="F81" i="26"/>
  <c r="AL80" i="26"/>
  <c r="AJ80" i="26"/>
  <c r="Q80" i="26"/>
  <c r="P80" i="26"/>
  <c r="O80" i="26"/>
  <c r="N80" i="26"/>
  <c r="M80" i="26"/>
  <c r="L80" i="26"/>
  <c r="K80" i="26"/>
  <c r="J80" i="26"/>
  <c r="I80" i="26"/>
  <c r="H80" i="26"/>
  <c r="G80" i="26"/>
  <c r="F80" i="26"/>
  <c r="AL79" i="26"/>
  <c r="AK79" i="26"/>
  <c r="AJ79" i="26"/>
  <c r="AI79" i="26"/>
  <c r="Q79" i="26"/>
  <c r="P79" i="26"/>
  <c r="O79" i="26"/>
  <c r="N79" i="26"/>
  <c r="M79" i="26"/>
  <c r="L79" i="26"/>
  <c r="K79" i="26"/>
  <c r="J79" i="26"/>
  <c r="I79" i="26"/>
  <c r="H79" i="26"/>
  <c r="G79" i="26"/>
  <c r="F79" i="26"/>
  <c r="AL78" i="26"/>
  <c r="AJ78" i="26"/>
  <c r="Q78" i="26"/>
  <c r="P78" i="26"/>
  <c r="O78" i="26"/>
  <c r="N78" i="26"/>
  <c r="M78" i="26"/>
  <c r="L78" i="26"/>
  <c r="K78" i="26"/>
  <c r="J78" i="26"/>
  <c r="I78" i="26"/>
  <c r="H78" i="26"/>
  <c r="G78" i="26"/>
  <c r="F78" i="26"/>
  <c r="AL77" i="26"/>
  <c r="AK77" i="26"/>
  <c r="AJ77" i="26"/>
  <c r="AI77" i="26"/>
  <c r="Q77" i="26"/>
  <c r="P77" i="26"/>
  <c r="O77" i="26"/>
  <c r="N77" i="26"/>
  <c r="M77" i="26"/>
  <c r="L77" i="26"/>
  <c r="K77" i="26"/>
  <c r="J77" i="26"/>
  <c r="I77" i="26"/>
  <c r="H77" i="26"/>
  <c r="G77" i="26"/>
  <c r="F77" i="26"/>
  <c r="AL76" i="26"/>
  <c r="AJ76" i="26"/>
  <c r="Q76" i="26"/>
  <c r="P76" i="26"/>
  <c r="O76" i="26"/>
  <c r="N76" i="26"/>
  <c r="M76" i="26"/>
  <c r="L76" i="26"/>
  <c r="K76" i="26"/>
  <c r="J76" i="26"/>
  <c r="I76" i="26"/>
  <c r="H76" i="26"/>
  <c r="G76" i="26"/>
  <c r="F76" i="26"/>
  <c r="Q75" i="26"/>
  <c r="P75" i="26"/>
  <c r="O75" i="26"/>
  <c r="N75" i="26"/>
  <c r="M75" i="26"/>
  <c r="L75" i="26"/>
  <c r="K75" i="26"/>
  <c r="J75" i="26"/>
  <c r="I75" i="26"/>
  <c r="H75" i="26"/>
  <c r="G75" i="26"/>
  <c r="F75" i="26"/>
  <c r="Q74" i="26"/>
  <c r="P74" i="26"/>
  <c r="O74" i="26"/>
  <c r="N74" i="26"/>
  <c r="M74" i="26"/>
  <c r="L74" i="26"/>
  <c r="K74" i="26"/>
  <c r="J74" i="26"/>
  <c r="I74" i="26"/>
  <c r="H74" i="26"/>
  <c r="G74" i="26"/>
  <c r="F74" i="26"/>
  <c r="AL73" i="26"/>
  <c r="AK73" i="26"/>
  <c r="AJ73" i="26"/>
  <c r="AI73" i="26"/>
  <c r="Q73" i="26"/>
  <c r="P73" i="26"/>
  <c r="O73" i="26"/>
  <c r="N73" i="26"/>
  <c r="M73" i="26"/>
  <c r="L73" i="26"/>
  <c r="K73" i="26"/>
  <c r="J73" i="26"/>
  <c r="I73" i="26"/>
  <c r="H73" i="26"/>
  <c r="G73" i="26"/>
  <c r="F73" i="26"/>
  <c r="AL72" i="26"/>
  <c r="AJ72" i="26"/>
  <c r="Q72" i="26"/>
  <c r="P72" i="26"/>
  <c r="O72" i="26"/>
  <c r="N72" i="26"/>
  <c r="M72" i="26"/>
  <c r="L72" i="26"/>
  <c r="K72" i="26"/>
  <c r="J72" i="26"/>
  <c r="I72" i="26"/>
  <c r="H72" i="26"/>
  <c r="G72" i="26"/>
  <c r="F72" i="26"/>
  <c r="AL71" i="26"/>
  <c r="AK71" i="26"/>
  <c r="AJ71" i="26"/>
  <c r="AI71" i="26"/>
  <c r="Q71" i="26"/>
  <c r="P71" i="26"/>
  <c r="O71" i="26"/>
  <c r="N71" i="26"/>
  <c r="M71" i="26"/>
  <c r="L71" i="26"/>
  <c r="K71" i="26"/>
  <c r="J71" i="26"/>
  <c r="I71" i="26"/>
  <c r="H71" i="26"/>
  <c r="G71" i="26"/>
  <c r="F71" i="26"/>
  <c r="AL70" i="26"/>
  <c r="AJ70" i="26"/>
  <c r="Q70" i="26"/>
  <c r="P70" i="26"/>
  <c r="O70" i="26"/>
  <c r="N70" i="26"/>
  <c r="M70" i="26"/>
  <c r="L70" i="26"/>
  <c r="K70" i="26"/>
  <c r="J70" i="26"/>
  <c r="I70" i="26"/>
  <c r="H70" i="26"/>
  <c r="G70" i="26"/>
  <c r="F70" i="26"/>
  <c r="AL69" i="26"/>
  <c r="AK69" i="26"/>
  <c r="AJ69" i="26"/>
  <c r="AI69" i="26"/>
  <c r="Q69" i="26"/>
  <c r="P69" i="26"/>
  <c r="O69" i="26"/>
  <c r="N69" i="26"/>
  <c r="M69" i="26"/>
  <c r="L69" i="26"/>
  <c r="K69" i="26"/>
  <c r="J69" i="26"/>
  <c r="I69" i="26"/>
  <c r="H69" i="26"/>
  <c r="G69" i="26"/>
  <c r="F69" i="26"/>
  <c r="AL68" i="26"/>
  <c r="AJ68" i="26"/>
  <c r="Q68" i="26"/>
  <c r="P68" i="26"/>
  <c r="O68" i="26"/>
  <c r="N68" i="26"/>
  <c r="M68" i="26"/>
  <c r="L68" i="26"/>
  <c r="K68" i="26"/>
  <c r="J68" i="26"/>
  <c r="I68" i="26"/>
  <c r="H68" i="26"/>
  <c r="G68" i="26"/>
  <c r="F68" i="26"/>
  <c r="AL67" i="26"/>
  <c r="AK67" i="26"/>
  <c r="AJ67" i="26"/>
  <c r="AI67" i="26"/>
  <c r="Q67" i="26"/>
  <c r="P67" i="26"/>
  <c r="O67" i="26"/>
  <c r="N67" i="26"/>
  <c r="M67" i="26"/>
  <c r="L67" i="26"/>
  <c r="K67" i="26"/>
  <c r="J67" i="26"/>
  <c r="I67" i="26"/>
  <c r="H67" i="26"/>
  <c r="G67" i="26"/>
  <c r="F67" i="26"/>
  <c r="AL66" i="26"/>
  <c r="AJ66" i="26"/>
  <c r="Q66" i="26"/>
  <c r="P66" i="26"/>
  <c r="O66" i="26"/>
  <c r="N66" i="26"/>
  <c r="M66" i="26"/>
  <c r="L66" i="26"/>
  <c r="K66" i="26"/>
  <c r="J66" i="26"/>
  <c r="I66" i="26"/>
  <c r="H66" i="26"/>
  <c r="G66" i="26"/>
  <c r="F66" i="26"/>
  <c r="AL65" i="26"/>
  <c r="AK65" i="26"/>
  <c r="AJ65" i="26"/>
  <c r="AI65" i="26"/>
  <c r="Q65" i="26"/>
  <c r="P65" i="26"/>
  <c r="O65" i="26"/>
  <c r="N65" i="26"/>
  <c r="M65" i="26"/>
  <c r="L65" i="26"/>
  <c r="K65" i="26"/>
  <c r="J65" i="26"/>
  <c r="I65" i="26"/>
  <c r="H65" i="26"/>
  <c r="G65" i="26"/>
  <c r="F65" i="26"/>
  <c r="AL64" i="26"/>
  <c r="AJ64" i="26"/>
  <c r="Q64" i="26"/>
  <c r="P64" i="26"/>
  <c r="O64" i="26"/>
  <c r="N64" i="26"/>
  <c r="M64" i="26"/>
  <c r="L64" i="26"/>
  <c r="K64" i="26"/>
  <c r="J64" i="26"/>
  <c r="I64" i="26"/>
  <c r="H64" i="26"/>
  <c r="G64" i="26"/>
  <c r="F64" i="26"/>
  <c r="Q63" i="26"/>
  <c r="P63" i="26"/>
  <c r="O63" i="26"/>
  <c r="N63" i="26"/>
  <c r="M63" i="26"/>
  <c r="L63" i="26"/>
  <c r="K63" i="26"/>
  <c r="J63" i="26"/>
  <c r="I63" i="26"/>
  <c r="H63" i="26"/>
  <c r="G63" i="26"/>
  <c r="F63" i="26"/>
  <c r="Q62" i="26"/>
  <c r="P62" i="26"/>
  <c r="O62" i="26"/>
  <c r="N62" i="26"/>
  <c r="M62" i="26"/>
  <c r="L62" i="26"/>
  <c r="K62" i="26"/>
  <c r="J62" i="26"/>
  <c r="I62" i="26"/>
  <c r="H62" i="26"/>
  <c r="G62" i="26"/>
  <c r="F62" i="26"/>
  <c r="AL61" i="26"/>
  <c r="AK61" i="26"/>
  <c r="AJ61" i="26"/>
  <c r="AI61" i="26"/>
  <c r="Q61" i="26"/>
  <c r="P61" i="26"/>
  <c r="O61" i="26"/>
  <c r="N61" i="26"/>
  <c r="M61" i="26"/>
  <c r="L61" i="26"/>
  <c r="K61" i="26"/>
  <c r="J61" i="26"/>
  <c r="I61" i="26"/>
  <c r="H61" i="26"/>
  <c r="G61" i="26"/>
  <c r="F61" i="26"/>
  <c r="AL60" i="26"/>
  <c r="AJ60" i="26"/>
  <c r="Q60" i="26"/>
  <c r="P60" i="26"/>
  <c r="O60" i="26"/>
  <c r="N60" i="26"/>
  <c r="M60" i="26"/>
  <c r="L60" i="26"/>
  <c r="K60" i="26"/>
  <c r="J60" i="26"/>
  <c r="I60" i="26"/>
  <c r="H60" i="26"/>
  <c r="G60" i="26"/>
  <c r="F60" i="26"/>
  <c r="AL59" i="26"/>
  <c r="AK59" i="26"/>
  <c r="AJ59" i="26"/>
  <c r="AI59" i="26"/>
  <c r="Q59" i="26"/>
  <c r="P59" i="26"/>
  <c r="O59" i="26"/>
  <c r="N59" i="26"/>
  <c r="M59" i="26"/>
  <c r="L59" i="26"/>
  <c r="K59" i="26"/>
  <c r="J59" i="26"/>
  <c r="I59" i="26"/>
  <c r="H59" i="26"/>
  <c r="G59" i="26"/>
  <c r="F59" i="26"/>
  <c r="AL58" i="26"/>
  <c r="AJ58" i="26"/>
  <c r="Q58" i="26"/>
  <c r="P58" i="26"/>
  <c r="O58" i="26"/>
  <c r="N58" i="26"/>
  <c r="M58" i="26"/>
  <c r="L58" i="26"/>
  <c r="K58" i="26"/>
  <c r="J58" i="26"/>
  <c r="I58" i="26"/>
  <c r="H58" i="26"/>
  <c r="G58" i="26"/>
  <c r="F58" i="26"/>
  <c r="AL57" i="26"/>
  <c r="AK57" i="26"/>
  <c r="AJ57" i="26"/>
  <c r="AI57" i="26"/>
  <c r="Q57" i="26"/>
  <c r="P57" i="26"/>
  <c r="O57" i="26"/>
  <c r="N57" i="26"/>
  <c r="M57" i="26"/>
  <c r="L57" i="26"/>
  <c r="K57" i="26"/>
  <c r="J57" i="26"/>
  <c r="I57" i="26"/>
  <c r="H57" i="26"/>
  <c r="G57" i="26"/>
  <c r="F57" i="26"/>
  <c r="AL56" i="26"/>
  <c r="AJ56" i="26"/>
  <c r="Q56" i="26"/>
  <c r="P56" i="26"/>
  <c r="O56" i="26"/>
  <c r="N56" i="26"/>
  <c r="M56" i="26"/>
  <c r="L56" i="26"/>
  <c r="K56" i="26"/>
  <c r="J56" i="26"/>
  <c r="I56" i="26"/>
  <c r="H56" i="26"/>
  <c r="G56" i="26"/>
  <c r="F56" i="26"/>
  <c r="AL55" i="26"/>
  <c r="AK55" i="26"/>
  <c r="AJ55" i="26"/>
  <c r="AI55" i="26"/>
  <c r="Q55" i="26"/>
  <c r="P55" i="26"/>
  <c r="O55" i="26"/>
  <c r="N55" i="26"/>
  <c r="M55" i="26"/>
  <c r="L55" i="26"/>
  <c r="K55" i="26"/>
  <c r="J55" i="26"/>
  <c r="I55" i="26"/>
  <c r="H55" i="26"/>
  <c r="G55" i="26"/>
  <c r="F55" i="26"/>
  <c r="AL54" i="26"/>
  <c r="AJ54" i="26"/>
  <c r="Q54" i="26"/>
  <c r="P54" i="26"/>
  <c r="O54" i="26"/>
  <c r="N54" i="26"/>
  <c r="M54" i="26"/>
  <c r="L54" i="26"/>
  <c r="K54" i="26"/>
  <c r="J54" i="26"/>
  <c r="I54" i="26"/>
  <c r="H54" i="26"/>
  <c r="G54" i="26"/>
  <c r="F54" i="26"/>
  <c r="AL53" i="26"/>
  <c r="AK53" i="26"/>
  <c r="AJ53" i="26"/>
  <c r="AI53" i="26"/>
  <c r="Q53" i="26"/>
  <c r="P53" i="26"/>
  <c r="O53" i="26"/>
  <c r="N53" i="26"/>
  <c r="M53" i="26"/>
  <c r="L53" i="26"/>
  <c r="K53" i="26"/>
  <c r="J53" i="26"/>
  <c r="I53" i="26"/>
  <c r="H53" i="26"/>
  <c r="G53" i="26"/>
  <c r="F53" i="26"/>
  <c r="AL52" i="26"/>
  <c r="AJ52" i="26"/>
  <c r="Q52" i="26"/>
  <c r="P52" i="26"/>
  <c r="O52" i="26"/>
  <c r="N52" i="26"/>
  <c r="M52" i="26"/>
  <c r="L52" i="26"/>
  <c r="K52" i="26"/>
  <c r="J52" i="26"/>
  <c r="I52" i="26"/>
  <c r="H52" i="26"/>
  <c r="G52" i="26"/>
  <c r="F52" i="26"/>
  <c r="Q51" i="26"/>
  <c r="P51" i="26"/>
  <c r="O51" i="26"/>
  <c r="N51" i="26"/>
  <c r="M51" i="26"/>
  <c r="L51" i="26"/>
  <c r="K51" i="26"/>
  <c r="J51" i="26"/>
  <c r="I51" i="26"/>
  <c r="H51" i="26"/>
  <c r="G51" i="26"/>
  <c r="F51" i="26"/>
  <c r="Q50" i="26"/>
  <c r="P50" i="26"/>
  <c r="O50" i="26"/>
  <c r="N50" i="26"/>
  <c r="M50" i="26"/>
  <c r="L50" i="26"/>
  <c r="K50" i="26"/>
  <c r="J50" i="26"/>
  <c r="I50" i="26"/>
  <c r="H50" i="26"/>
  <c r="G50" i="26"/>
  <c r="F50" i="26"/>
  <c r="AL49" i="26"/>
  <c r="AK49" i="26"/>
  <c r="AJ49" i="26"/>
  <c r="AI49" i="26"/>
  <c r="Q49" i="26"/>
  <c r="P49" i="26"/>
  <c r="O49" i="26"/>
  <c r="N49" i="26"/>
  <c r="M49" i="26"/>
  <c r="L49" i="26"/>
  <c r="K49" i="26"/>
  <c r="J49" i="26"/>
  <c r="I49" i="26"/>
  <c r="H49" i="26"/>
  <c r="G49" i="26"/>
  <c r="F49" i="26"/>
  <c r="AL48" i="26"/>
  <c r="AJ48" i="26"/>
  <c r="Q48" i="26"/>
  <c r="P48" i="26"/>
  <c r="O48" i="26"/>
  <c r="N48" i="26"/>
  <c r="M48" i="26"/>
  <c r="L48" i="26"/>
  <c r="K48" i="26"/>
  <c r="J48" i="26"/>
  <c r="I48" i="26"/>
  <c r="H48" i="26"/>
  <c r="G48" i="26"/>
  <c r="F48" i="26"/>
  <c r="AL47" i="26"/>
  <c r="AK47" i="26"/>
  <c r="AJ47" i="26"/>
  <c r="AI47" i="26"/>
  <c r="Q47" i="26"/>
  <c r="P47" i="26"/>
  <c r="O47" i="26"/>
  <c r="N47" i="26"/>
  <c r="M47" i="26"/>
  <c r="L47" i="26"/>
  <c r="K47" i="26"/>
  <c r="J47" i="26"/>
  <c r="I47" i="26"/>
  <c r="H47" i="26"/>
  <c r="G47" i="26"/>
  <c r="F47" i="26"/>
  <c r="AL46" i="26"/>
  <c r="AJ46" i="26"/>
  <c r="Q46" i="26"/>
  <c r="P46" i="26"/>
  <c r="O46" i="26"/>
  <c r="N46" i="26"/>
  <c r="M46" i="26"/>
  <c r="L46" i="26"/>
  <c r="K46" i="26"/>
  <c r="J46" i="26"/>
  <c r="I46" i="26"/>
  <c r="H46" i="26"/>
  <c r="G46" i="26"/>
  <c r="F46" i="26"/>
  <c r="AL45" i="26"/>
  <c r="AK45" i="26"/>
  <c r="AJ45" i="26"/>
  <c r="AI45" i="26"/>
  <c r="Q45" i="26"/>
  <c r="P45" i="26"/>
  <c r="O45" i="26"/>
  <c r="N45" i="26"/>
  <c r="M45" i="26"/>
  <c r="L45" i="26"/>
  <c r="K45" i="26"/>
  <c r="J45" i="26"/>
  <c r="I45" i="26"/>
  <c r="H45" i="26"/>
  <c r="G45" i="26"/>
  <c r="F45" i="26"/>
  <c r="AL44" i="26"/>
  <c r="AJ44" i="26"/>
  <c r="Q44" i="26"/>
  <c r="P44" i="26"/>
  <c r="O44" i="26"/>
  <c r="N44" i="26"/>
  <c r="M44" i="26"/>
  <c r="L44" i="26"/>
  <c r="K44" i="26"/>
  <c r="J44" i="26"/>
  <c r="I44" i="26"/>
  <c r="H44" i="26"/>
  <c r="G44" i="26"/>
  <c r="F44" i="26"/>
  <c r="AL43" i="26"/>
  <c r="AK43" i="26"/>
  <c r="AJ43" i="26"/>
  <c r="AI43" i="26"/>
  <c r="Q43" i="26"/>
  <c r="P43" i="26"/>
  <c r="O43" i="26"/>
  <c r="N43" i="26"/>
  <c r="M43" i="26"/>
  <c r="L43" i="26"/>
  <c r="K43" i="26"/>
  <c r="J43" i="26"/>
  <c r="I43" i="26"/>
  <c r="H43" i="26"/>
  <c r="G43" i="26"/>
  <c r="F43" i="26"/>
  <c r="AL42" i="26"/>
  <c r="AJ42" i="26"/>
  <c r="Q42" i="26"/>
  <c r="P42" i="26"/>
  <c r="O42" i="26"/>
  <c r="N42" i="26"/>
  <c r="M42" i="26"/>
  <c r="L42" i="26"/>
  <c r="K42" i="26"/>
  <c r="J42" i="26"/>
  <c r="I42" i="26"/>
  <c r="H42" i="26"/>
  <c r="G42" i="26"/>
  <c r="F42" i="26"/>
  <c r="AL41" i="26"/>
  <c r="AK41" i="26"/>
  <c r="AJ41" i="26"/>
  <c r="AI41" i="26"/>
  <c r="Q41" i="26"/>
  <c r="P41" i="26"/>
  <c r="O41" i="26"/>
  <c r="N41" i="26"/>
  <c r="M41" i="26"/>
  <c r="L41" i="26"/>
  <c r="K41" i="26"/>
  <c r="J41" i="26"/>
  <c r="I41" i="26"/>
  <c r="H41" i="26"/>
  <c r="G41" i="26"/>
  <c r="F41" i="26"/>
  <c r="AL40" i="26"/>
  <c r="AJ40" i="26"/>
  <c r="Q40" i="26"/>
  <c r="P40" i="26"/>
  <c r="O40" i="26"/>
  <c r="N40" i="26"/>
  <c r="M40" i="26"/>
  <c r="L40" i="26"/>
  <c r="K40" i="26"/>
  <c r="J40" i="26"/>
  <c r="I40" i="26"/>
  <c r="H40" i="26"/>
  <c r="G40" i="26"/>
  <c r="F40" i="26"/>
  <c r="Q39" i="26"/>
  <c r="P39" i="26"/>
  <c r="O39" i="26"/>
  <c r="N39" i="26"/>
  <c r="M39" i="26"/>
  <c r="L39" i="26"/>
  <c r="K39" i="26"/>
  <c r="J39" i="26"/>
  <c r="I39" i="26"/>
  <c r="H39" i="26"/>
  <c r="G39" i="26"/>
  <c r="F39" i="26"/>
  <c r="Q38" i="26"/>
  <c r="P38" i="26"/>
  <c r="O38" i="26"/>
  <c r="N38" i="26"/>
  <c r="M38" i="26"/>
  <c r="L38" i="26"/>
  <c r="K38" i="26"/>
  <c r="J38" i="26"/>
  <c r="I38" i="26"/>
  <c r="H38" i="26"/>
  <c r="F38" i="26"/>
  <c r="AL37" i="26"/>
  <c r="AK37" i="26"/>
  <c r="AJ37" i="26"/>
  <c r="AI37" i="26"/>
  <c r="Q37" i="26"/>
  <c r="P37" i="26"/>
  <c r="O37" i="26"/>
  <c r="N37" i="26"/>
  <c r="M37" i="26"/>
  <c r="L37" i="26"/>
  <c r="K37" i="26"/>
  <c r="J37" i="26"/>
  <c r="I37" i="26"/>
  <c r="H37" i="26"/>
  <c r="G37" i="26"/>
  <c r="F37" i="26"/>
  <c r="AL36" i="26"/>
  <c r="AJ36" i="26"/>
  <c r="Q36" i="26"/>
  <c r="P36" i="26"/>
  <c r="O36" i="26"/>
  <c r="N36" i="26"/>
  <c r="M36" i="26"/>
  <c r="L36" i="26"/>
  <c r="K36" i="26"/>
  <c r="J36" i="26"/>
  <c r="I36" i="26"/>
  <c r="H36" i="26"/>
  <c r="G36" i="26"/>
  <c r="F36" i="26"/>
  <c r="AL35" i="26"/>
  <c r="AK35" i="26"/>
  <c r="AJ35" i="26"/>
  <c r="AI35" i="26"/>
  <c r="Q35" i="26"/>
  <c r="P35" i="26"/>
  <c r="O35" i="26"/>
  <c r="N35" i="26"/>
  <c r="M35" i="26"/>
  <c r="L35" i="26"/>
  <c r="K35" i="26"/>
  <c r="J35" i="26"/>
  <c r="I35" i="26"/>
  <c r="H35" i="26"/>
  <c r="G35" i="26"/>
  <c r="F35" i="26"/>
  <c r="AL34" i="26"/>
  <c r="AJ34" i="26"/>
  <c r="Q34" i="26"/>
  <c r="P34" i="26"/>
  <c r="O34" i="26"/>
  <c r="N34" i="26"/>
  <c r="M34" i="26"/>
  <c r="L34" i="26"/>
  <c r="K34" i="26"/>
  <c r="J34" i="26"/>
  <c r="I34" i="26"/>
  <c r="H34" i="26"/>
  <c r="G34" i="26"/>
  <c r="F34" i="26"/>
  <c r="AL33" i="26"/>
  <c r="AK33" i="26"/>
  <c r="AJ33" i="26"/>
  <c r="AI33" i="26"/>
  <c r="AL32" i="26"/>
  <c r="AJ32" i="26"/>
  <c r="AL31" i="26"/>
  <c r="AK31" i="26"/>
  <c r="AJ31" i="26"/>
  <c r="AI31" i="26"/>
  <c r="AL30" i="26"/>
  <c r="AJ30" i="26"/>
  <c r="AL29" i="26"/>
  <c r="AK29" i="26"/>
  <c r="AJ29" i="26"/>
  <c r="AI29" i="26"/>
  <c r="AL28" i="26"/>
  <c r="AJ28" i="26"/>
  <c r="AL25" i="26"/>
  <c r="AK25" i="26"/>
  <c r="AJ25" i="26"/>
  <c r="AI25" i="26"/>
  <c r="AL24" i="26"/>
  <c r="AJ24" i="26"/>
  <c r="AL23" i="26"/>
  <c r="AK23" i="26"/>
  <c r="AJ23" i="26"/>
  <c r="AI23" i="26"/>
  <c r="AL22" i="26"/>
  <c r="AJ22" i="26"/>
  <c r="AL21" i="26"/>
  <c r="AK21" i="26"/>
  <c r="AJ21" i="26"/>
  <c r="AI21" i="26"/>
  <c r="AL20" i="26"/>
  <c r="AJ20" i="26"/>
  <c r="AL19" i="26"/>
  <c r="AK19" i="26"/>
  <c r="AJ19" i="26"/>
  <c r="AI19" i="26"/>
  <c r="AL18" i="26"/>
  <c r="AJ18" i="26"/>
  <c r="AL17" i="26"/>
  <c r="AK17" i="26"/>
  <c r="AJ17" i="26"/>
  <c r="AI17" i="26"/>
  <c r="AL16" i="26"/>
  <c r="AJ16" i="26"/>
  <c r="AL13" i="26"/>
  <c r="AK13" i="26"/>
  <c r="AJ13" i="26"/>
  <c r="AI13" i="26"/>
  <c r="AL12" i="26"/>
  <c r="AJ12" i="26"/>
  <c r="AL11" i="26"/>
  <c r="AK11" i="26"/>
  <c r="AJ11" i="26"/>
  <c r="AI11" i="26"/>
  <c r="AL10" i="26"/>
  <c r="AJ10" i="26"/>
  <c r="AL9" i="26"/>
  <c r="AK9" i="26"/>
  <c r="AJ9" i="26"/>
  <c r="AI9" i="26"/>
  <c r="AL8" i="26"/>
  <c r="AJ8" i="26"/>
  <c r="Q8" i="26"/>
  <c r="P8" i="26"/>
  <c r="O8" i="26"/>
  <c r="N8" i="26"/>
  <c r="M8" i="26"/>
  <c r="L8" i="26"/>
  <c r="K8" i="26"/>
  <c r="J8" i="26"/>
  <c r="I8" i="26"/>
  <c r="H8" i="26"/>
  <c r="G8" i="26"/>
  <c r="F8" i="26"/>
  <c r="AL7" i="26"/>
  <c r="AK7" i="26"/>
  <c r="AJ7" i="26"/>
  <c r="AI7" i="26"/>
  <c r="Q7" i="26"/>
  <c r="P7" i="26"/>
  <c r="O7" i="26"/>
  <c r="N7" i="26"/>
  <c r="M7" i="26"/>
  <c r="L7" i="26"/>
  <c r="K7" i="26"/>
  <c r="J7" i="26"/>
  <c r="I7" i="26"/>
  <c r="H7" i="26"/>
  <c r="G7" i="26"/>
  <c r="F7" i="26"/>
  <c r="AL6" i="26"/>
  <c r="AJ6" i="26"/>
  <c r="Q6" i="26"/>
  <c r="P6" i="26"/>
  <c r="O6" i="26"/>
  <c r="N6" i="26"/>
  <c r="M6" i="26"/>
  <c r="L6" i="26"/>
  <c r="K6" i="26"/>
  <c r="J6" i="26"/>
  <c r="I6" i="26"/>
  <c r="H6" i="26"/>
  <c r="G6" i="26"/>
  <c r="F6" i="26"/>
  <c r="AL5" i="26"/>
  <c r="AK5" i="26"/>
  <c r="AJ5" i="26"/>
  <c r="AI5" i="26"/>
  <c r="Q5" i="26"/>
  <c r="P5" i="26"/>
  <c r="O5" i="26"/>
  <c r="N5" i="26"/>
  <c r="M5" i="26"/>
  <c r="L5" i="26"/>
  <c r="K5" i="26"/>
  <c r="J5" i="26"/>
  <c r="I5" i="26"/>
  <c r="H5" i="26"/>
  <c r="G5" i="26"/>
  <c r="F5" i="26"/>
  <c r="AL4" i="26"/>
  <c r="AJ4" i="26"/>
  <c r="Q4" i="26"/>
  <c r="P4" i="26"/>
  <c r="O4" i="26"/>
  <c r="N4" i="26"/>
  <c r="M4" i="26"/>
  <c r="L4" i="26"/>
  <c r="K4" i="26"/>
  <c r="J4" i="26"/>
  <c r="I4" i="26"/>
  <c r="H4" i="26"/>
  <c r="G4" i="26"/>
  <c r="F4" i="26"/>
  <c r="AQ2" i="26"/>
  <c r="AO2" i="26"/>
  <c r="AQ6" i="26" l="1"/>
  <c r="AQ42" i="26"/>
  <c r="AQ90" i="26"/>
  <c r="AS137" i="26"/>
  <c r="AP138" i="26"/>
  <c r="AP5" i="26"/>
  <c r="AR29" i="26"/>
  <c r="AS77" i="26"/>
  <c r="AP41" i="26"/>
  <c r="AR18" i="26"/>
  <c r="AO114" i="26"/>
  <c r="AQ101" i="26"/>
  <c r="AQ17" i="26"/>
  <c r="AR65" i="26"/>
  <c r="AR113" i="26"/>
  <c r="AO30" i="26"/>
  <c r="AO77" i="26"/>
  <c r="AS2" i="26"/>
  <c r="AP89" i="26"/>
  <c r="AS66" i="26"/>
  <c r="AQ53" i="26"/>
  <c r="AS30" i="26"/>
  <c r="AP78" i="26"/>
  <c r="AR54" i="26"/>
  <c r="AR102" i="26"/>
  <c r="AO66" i="26"/>
  <c r="AP126" i="26"/>
  <c r="AP137" i="26"/>
  <c r="AQ138" i="26"/>
  <c r="AS114" i="26"/>
  <c r="AO125" i="26"/>
  <c r="AS125" i="26"/>
  <c r="AQ5" i="26"/>
  <c r="AR6" i="26"/>
  <c r="AR17" i="26"/>
  <c r="AO18" i="26"/>
  <c r="AS18" i="26"/>
  <c r="AO29" i="26"/>
  <c r="AS29" i="26"/>
  <c r="AP30" i="26"/>
  <c r="AQ41" i="26"/>
  <c r="AR42" i="26"/>
  <c r="AR53" i="26"/>
  <c r="AO54" i="26"/>
  <c r="AS54" i="26"/>
  <c r="AO65" i="26"/>
  <c r="AO67" i="26" s="1"/>
  <c r="AO69" i="26" s="1"/>
  <c r="AS65" i="26"/>
  <c r="AP66" i="26"/>
  <c r="AP77" i="26"/>
  <c r="AQ78" i="26"/>
  <c r="AQ89" i="26"/>
  <c r="AR90" i="26"/>
  <c r="AR101" i="26"/>
  <c r="AO102" i="26"/>
  <c r="AS102" i="26"/>
  <c r="AO113" i="26"/>
  <c r="AS113" i="26"/>
  <c r="AP114" i="26"/>
  <c r="AP125" i="26"/>
  <c r="AQ126" i="26"/>
  <c r="AQ137" i="26"/>
  <c r="AR138" i="26"/>
  <c r="AR5" i="26"/>
  <c r="AO6" i="26"/>
  <c r="AS6" i="26"/>
  <c r="AO17" i="26"/>
  <c r="AS17" i="26"/>
  <c r="AP18" i="26"/>
  <c r="AP29" i="26"/>
  <c r="AQ30" i="26"/>
  <c r="AR41" i="26"/>
  <c r="AO42" i="26"/>
  <c r="AS42" i="26"/>
  <c r="AO53" i="26"/>
  <c r="AS53" i="26"/>
  <c r="AP54" i="26"/>
  <c r="AP65" i="26"/>
  <c r="AQ66" i="26"/>
  <c r="AQ77" i="26"/>
  <c r="AR78" i="26"/>
  <c r="AR89" i="26"/>
  <c r="AO90" i="26"/>
  <c r="AS90" i="26"/>
  <c r="AO101" i="26"/>
  <c r="AS101" i="26"/>
  <c r="AP102" i="26"/>
  <c r="AP113" i="26"/>
  <c r="AQ114" i="26"/>
  <c r="AQ125" i="26"/>
  <c r="AR126" i="26"/>
  <c r="AR137" i="26"/>
  <c r="AO138" i="26"/>
  <c r="AS138" i="26"/>
  <c r="AO5" i="26"/>
  <c r="AS5" i="26"/>
  <c r="AP6" i="26"/>
  <c r="AP17" i="26"/>
  <c r="AQ18" i="26"/>
  <c r="AQ29" i="26"/>
  <c r="AR30" i="26"/>
  <c r="AO41" i="26"/>
  <c r="AS41" i="26"/>
  <c r="AP42" i="26"/>
  <c r="AP53" i="26"/>
  <c r="AQ54" i="26"/>
  <c r="AQ65" i="26"/>
  <c r="AQ67" i="26" s="1"/>
  <c r="AQ69" i="26" s="1"/>
  <c r="AR66" i="26"/>
  <c r="AR77" i="26"/>
  <c r="AO78" i="26"/>
  <c r="AS78" i="26"/>
  <c r="AO89" i="26"/>
  <c r="AS89" i="26"/>
  <c r="AP90" i="26"/>
  <c r="AP101" i="26"/>
  <c r="AP103" i="26" s="1"/>
  <c r="AP105" i="26" s="1"/>
  <c r="AQ102" i="26"/>
  <c r="AQ113" i="26"/>
  <c r="AR114" i="26"/>
  <c r="AR125" i="26"/>
  <c r="AR127" i="26" s="1"/>
  <c r="AR129" i="26" s="1"/>
  <c r="AO126" i="26"/>
  <c r="AS126" i="26"/>
  <c r="AO137" i="26"/>
  <c r="E4" i="22"/>
  <c r="F4" i="27" s="1"/>
  <c r="S4" i="27" s="1"/>
  <c r="E5" i="22"/>
  <c r="E6" i="22"/>
  <c r="E15" i="22"/>
  <c r="E14" i="22"/>
  <c r="E13" i="22"/>
  <c r="E12" i="22"/>
  <c r="E11" i="22"/>
  <c r="E10" i="22"/>
  <c r="E9" i="22"/>
  <c r="T9" i="22" s="1"/>
  <c r="E8" i="22"/>
  <c r="E7" i="22"/>
  <c r="E15" i="24" l="1"/>
  <c r="R15" i="24" s="1"/>
  <c r="F15" i="27"/>
  <c r="S15" i="27" s="1"/>
  <c r="E14" i="24"/>
  <c r="R14" i="24" s="1"/>
  <c r="F14" i="27"/>
  <c r="S14" i="27" s="1"/>
  <c r="E7" i="24"/>
  <c r="R7" i="24" s="1"/>
  <c r="F7" i="27"/>
  <c r="S7" i="27" s="1"/>
  <c r="E11" i="24"/>
  <c r="R11" i="24" s="1"/>
  <c r="F11" i="27"/>
  <c r="S11" i="27" s="1"/>
  <c r="E8" i="24"/>
  <c r="R8" i="24" s="1"/>
  <c r="F8" i="27"/>
  <c r="S8" i="27" s="1"/>
  <c r="F12" i="27"/>
  <c r="S12" i="27" s="1"/>
  <c r="E12" i="24"/>
  <c r="R12" i="24" s="1"/>
  <c r="E6" i="24"/>
  <c r="R6" i="24" s="1"/>
  <c r="F6" i="27"/>
  <c r="S6" i="27" s="1"/>
  <c r="T12" i="22"/>
  <c r="E10" i="24"/>
  <c r="R10" i="24" s="1"/>
  <c r="F10" i="27"/>
  <c r="S10" i="27" s="1"/>
  <c r="F9" i="27"/>
  <c r="S9" i="27" s="1"/>
  <c r="E9" i="24"/>
  <c r="R9" i="24" s="1"/>
  <c r="F13" i="27"/>
  <c r="S13" i="27" s="1"/>
  <c r="E13" i="24"/>
  <c r="R13" i="24" s="1"/>
  <c r="E5" i="24"/>
  <c r="R5" i="24" s="1"/>
  <c r="F5" i="27"/>
  <c r="S5" i="27" s="1"/>
  <c r="T13" i="22"/>
  <c r="T10" i="22"/>
  <c r="T5" i="22"/>
  <c r="T11" i="22"/>
  <c r="T15" i="22"/>
  <c r="T14" i="22"/>
  <c r="T8" i="22"/>
  <c r="T7" i="22"/>
  <c r="T6" i="22"/>
  <c r="T4" i="22"/>
  <c r="E4" i="24"/>
  <c r="R4" i="24" s="1"/>
  <c r="AS79" i="26"/>
  <c r="AS81" i="26" s="1"/>
  <c r="AO7" i="26"/>
  <c r="AO9" i="26" s="1"/>
  <c r="AO55" i="26"/>
  <c r="AO57" i="26" s="1"/>
  <c r="AO19" i="26"/>
  <c r="AO21" i="26" s="1"/>
  <c r="AO31" i="26"/>
  <c r="AO33" i="26" s="1"/>
  <c r="AR115" i="26"/>
  <c r="AR117" i="26" s="1"/>
  <c r="AP91" i="26"/>
  <c r="AP93" i="26" s="1"/>
  <c r="AO79" i="26"/>
  <c r="AO81" i="26" s="1"/>
  <c r="AQ55" i="26"/>
  <c r="AQ57" i="26" s="1"/>
  <c r="AO43" i="26"/>
  <c r="AO45" i="26" s="1"/>
  <c r="AP19" i="26"/>
  <c r="AP21" i="26" s="1"/>
  <c r="AS139" i="26"/>
  <c r="AS141" i="26" s="1"/>
  <c r="AQ127" i="26"/>
  <c r="AQ129" i="26" s="1"/>
  <c r="AS103" i="26"/>
  <c r="AS105" i="26" s="1"/>
  <c r="AR91" i="26"/>
  <c r="AR93" i="26" s="1"/>
  <c r="AP67" i="26"/>
  <c r="AP69" i="26" s="1"/>
  <c r="AP31" i="26"/>
  <c r="AP33" i="26" s="1"/>
  <c r="AQ139" i="26"/>
  <c r="AQ141" i="26" s="1"/>
  <c r="AS115" i="26"/>
  <c r="AS117" i="26" s="1"/>
  <c r="AR103" i="26"/>
  <c r="AR105" i="26" s="1"/>
  <c r="AP79" i="26"/>
  <c r="AP81" i="26" s="1"/>
  <c r="AQ43" i="26"/>
  <c r="AQ45" i="26" s="1"/>
  <c r="AQ7" i="26"/>
  <c r="AQ9" i="26" s="1"/>
  <c r="AO139" i="26"/>
  <c r="AO141" i="26" s="1"/>
  <c r="AQ115" i="26"/>
  <c r="AQ117" i="26" s="1"/>
  <c r="AS91" i="26"/>
  <c r="AS93" i="26" s="1"/>
  <c r="AR79" i="26"/>
  <c r="AR81" i="26" s="1"/>
  <c r="AP55" i="26"/>
  <c r="AP57" i="26" s="1"/>
  <c r="AR31" i="26"/>
  <c r="AR33" i="26" s="1"/>
  <c r="AP7" i="26"/>
  <c r="AP9" i="26" s="1"/>
  <c r="AO103" i="26"/>
  <c r="AO105" i="26" s="1"/>
  <c r="AO115" i="26"/>
  <c r="AO117" i="26" s="1"/>
  <c r="AP139" i="26"/>
  <c r="AP141" i="26" s="1"/>
  <c r="AQ103" i="26"/>
  <c r="AQ105" i="26" s="1"/>
  <c r="AO106" i="26" s="1"/>
  <c r="E12" i="27" s="1"/>
  <c r="T12" i="27" s="1"/>
  <c r="AO91" i="26"/>
  <c r="AO93" i="26" s="1"/>
  <c r="AR67" i="26"/>
  <c r="AR69" i="26" s="1"/>
  <c r="AQ31" i="26"/>
  <c r="AQ33" i="26" s="1"/>
  <c r="AR139" i="26"/>
  <c r="AR141" i="26" s="1"/>
  <c r="AP115" i="26"/>
  <c r="AP117" i="26" s="1"/>
  <c r="AQ79" i="26"/>
  <c r="AQ81" i="26" s="1"/>
  <c r="AR43" i="26"/>
  <c r="AR45" i="26" s="1"/>
  <c r="AR7" i="26"/>
  <c r="AR9" i="26" s="1"/>
  <c r="AO10" i="26" s="1"/>
  <c r="E4" i="27" s="1"/>
  <c r="T4" i="27" s="1"/>
  <c r="AP127" i="26"/>
  <c r="AP129" i="26" s="1"/>
  <c r="AQ91" i="26"/>
  <c r="AQ93" i="26" s="1"/>
  <c r="AO94" i="26" s="1"/>
  <c r="E11" i="27" s="1"/>
  <c r="T11" i="27" s="1"/>
  <c r="AS67" i="26"/>
  <c r="AS69" i="26" s="1"/>
  <c r="AR55" i="26"/>
  <c r="AR57" i="26" s="1"/>
  <c r="AS31" i="26"/>
  <c r="AS33" i="26" s="1"/>
  <c r="AR19" i="26"/>
  <c r="AR21" i="26" s="1"/>
  <c r="AP43" i="26"/>
  <c r="AP45" i="26" s="1"/>
  <c r="AS7" i="26"/>
  <c r="AS9" i="26" s="1"/>
  <c r="AS55" i="26"/>
  <c r="AS57" i="26" s="1"/>
  <c r="AS19" i="26"/>
  <c r="AS21" i="26" s="1"/>
  <c r="AS43" i="26"/>
  <c r="AS45" i="26" s="1"/>
  <c r="AQ19" i="26"/>
  <c r="AQ21" i="26" s="1"/>
  <c r="AS127" i="26"/>
  <c r="AS129" i="26" s="1"/>
  <c r="AO127" i="26"/>
  <c r="AO129" i="26" s="1"/>
  <c r="AL145" i="9"/>
  <c r="AK145" i="9"/>
  <c r="AJ145" i="9"/>
  <c r="AI145" i="9"/>
  <c r="AL133" i="9"/>
  <c r="AK133" i="9"/>
  <c r="AJ133" i="9"/>
  <c r="AI133" i="9"/>
  <c r="AL121" i="9"/>
  <c r="AK121" i="9"/>
  <c r="AJ121" i="9"/>
  <c r="AI121" i="9"/>
  <c r="AL109" i="9"/>
  <c r="AK109" i="9"/>
  <c r="AJ109" i="9"/>
  <c r="AI109" i="9"/>
  <c r="AL97" i="9"/>
  <c r="AK97" i="9"/>
  <c r="AJ97" i="9"/>
  <c r="AI97" i="9"/>
  <c r="AL85" i="9"/>
  <c r="AK85" i="9"/>
  <c r="AJ85" i="9"/>
  <c r="AI85" i="9"/>
  <c r="AL73" i="9"/>
  <c r="AK73" i="9"/>
  <c r="AJ73" i="9"/>
  <c r="AI73" i="9"/>
  <c r="AL61" i="9"/>
  <c r="AK61" i="9"/>
  <c r="AJ61" i="9"/>
  <c r="AI61" i="9"/>
  <c r="AL49" i="9"/>
  <c r="AK49" i="9"/>
  <c r="AJ49" i="9"/>
  <c r="AI49" i="9"/>
  <c r="AL37" i="9"/>
  <c r="AK37" i="9"/>
  <c r="AJ37" i="9"/>
  <c r="AI37" i="9"/>
  <c r="AL25" i="9"/>
  <c r="AK25" i="9"/>
  <c r="AJ25" i="9"/>
  <c r="AI25" i="9"/>
  <c r="AL13" i="9"/>
  <c r="AJ13" i="9"/>
  <c r="AL143" i="9"/>
  <c r="AK143" i="9"/>
  <c r="AJ143" i="9"/>
  <c r="AI143" i="9"/>
  <c r="AL131" i="9"/>
  <c r="AK131" i="9"/>
  <c r="AJ131" i="9"/>
  <c r="AI131" i="9"/>
  <c r="AL119" i="9"/>
  <c r="AK119" i="9"/>
  <c r="AJ119" i="9"/>
  <c r="AI119" i="9"/>
  <c r="AL107" i="9"/>
  <c r="AK107" i="9"/>
  <c r="AJ107" i="9"/>
  <c r="AI107" i="9"/>
  <c r="AL95" i="9"/>
  <c r="AK95" i="9"/>
  <c r="AJ95" i="9"/>
  <c r="AI95" i="9"/>
  <c r="AL83" i="9"/>
  <c r="AK83" i="9"/>
  <c r="AJ83" i="9"/>
  <c r="AI83" i="9"/>
  <c r="AL71" i="9"/>
  <c r="AK71" i="9"/>
  <c r="AJ71" i="9"/>
  <c r="AI71" i="9"/>
  <c r="AL59" i="9"/>
  <c r="AK59" i="9"/>
  <c r="AJ59" i="9"/>
  <c r="AI59" i="9"/>
  <c r="AL47" i="9"/>
  <c r="AK47" i="9"/>
  <c r="AJ47" i="9"/>
  <c r="AI47" i="9"/>
  <c r="AL35" i="9"/>
  <c r="AK35" i="9"/>
  <c r="AJ35" i="9"/>
  <c r="AI35" i="9"/>
  <c r="AL23" i="9"/>
  <c r="AK23" i="9"/>
  <c r="AJ23" i="9"/>
  <c r="AI23" i="9"/>
  <c r="AL11" i="9"/>
  <c r="AJ11" i="9"/>
  <c r="AL141" i="9"/>
  <c r="AK141" i="9"/>
  <c r="AJ141" i="9"/>
  <c r="AI141" i="9"/>
  <c r="AL129" i="9"/>
  <c r="AK129" i="9"/>
  <c r="AJ129" i="9"/>
  <c r="AI129" i="9"/>
  <c r="AL117" i="9"/>
  <c r="AK117" i="9"/>
  <c r="AJ117" i="9"/>
  <c r="AI117" i="9"/>
  <c r="AL105" i="9"/>
  <c r="AK105" i="9"/>
  <c r="AJ105" i="9"/>
  <c r="AI105" i="9"/>
  <c r="AL93" i="9"/>
  <c r="AK93" i="9"/>
  <c r="AJ93" i="9"/>
  <c r="AI93" i="9"/>
  <c r="AL81" i="9"/>
  <c r="AK81" i="9"/>
  <c r="AJ81" i="9"/>
  <c r="AI81" i="9"/>
  <c r="AL69" i="9"/>
  <c r="AK69" i="9"/>
  <c r="AJ69" i="9"/>
  <c r="AI69" i="9"/>
  <c r="AL57" i="9"/>
  <c r="AK57" i="9"/>
  <c r="AJ57" i="9"/>
  <c r="AI57" i="9"/>
  <c r="AL45" i="9"/>
  <c r="AK45" i="9"/>
  <c r="AJ45" i="9"/>
  <c r="AI45" i="9"/>
  <c r="AL33" i="9"/>
  <c r="AK33" i="9"/>
  <c r="AJ33" i="9"/>
  <c r="AI33" i="9"/>
  <c r="AL21" i="9"/>
  <c r="AK21" i="9"/>
  <c r="AJ21" i="9"/>
  <c r="AI21" i="9"/>
  <c r="AL9" i="9"/>
  <c r="AJ9" i="9"/>
  <c r="AL139" i="9"/>
  <c r="AK139" i="9"/>
  <c r="AJ139" i="9"/>
  <c r="AI139" i="9"/>
  <c r="AL127" i="9"/>
  <c r="AK127" i="9"/>
  <c r="AJ127" i="9"/>
  <c r="AI127" i="9"/>
  <c r="AL115" i="9"/>
  <c r="AK115" i="9"/>
  <c r="AJ115" i="9"/>
  <c r="AI115" i="9"/>
  <c r="AL103" i="9"/>
  <c r="AK103" i="9"/>
  <c r="AJ103" i="9"/>
  <c r="AI103" i="9"/>
  <c r="AL91" i="9"/>
  <c r="AK91" i="9"/>
  <c r="AJ91" i="9"/>
  <c r="AI91" i="9"/>
  <c r="AL79" i="9"/>
  <c r="AK79" i="9"/>
  <c r="AJ79" i="9"/>
  <c r="AI79" i="9"/>
  <c r="AL67" i="9"/>
  <c r="AK67" i="9"/>
  <c r="AJ67" i="9"/>
  <c r="AI67" i="9"/>
  <c r="AL55" i="9"/>
  <c r="AK55" i="9"/>
  <c r="AJ55" i="9"/>
  <c r="AI55" i="9"/>
  <c r="AL43" i="9"/>
  <c r="AK43" i="9"/>
  <c r="AJ43" i="9"/>
  <c r="AI43" i="9"/>
  <c r="AL31" i="9"/>
  <c r="AK31" i="9"/>
  <c r="AJ31" i="9"/>
  <c r="AI31" i="9"/>
  <c r="AL19" i="9"/>
  <c r="AK19" i="9"/>
  <c r="AJ19" i="9"/>
  <c r="AI19" i="9"/>
  <c r="AL7" i="9"/>
  <c r="AK7" i="9"/>
  <c r="AJ7" i="9"/>
  <c r="AI7" i="9"/>
  <c r="AL137" i="9"/>
  <c r="AK137" i="9"/>
  <c r="AJ137" i="9"/>
  <c r="AI137" i="9"/>
  <c r="AL125" i="9"/>
  <c r="AK125" i="9"/>
  <c r="AJ125" i="9"/>
  <c r="AI125" i="9"/>
  <c r="AL113" i="9"/>
  <c r="AK113" i="9"/>
  <c r="AJ113" i="9"/>
  <c r="AI113" i="9"/>
  <c r="AL101" i="9"/>
  <c r="AK101" i="9"/>
  <c r="AJ101" i="9"/>
  <c r="AI101" i="9"/>
  <c r="AL89" i="9"/>
  <c r="AK89" i="9"/>
  <c r="AJ89" i="9"/>
  <c r="AI89" i="9"/>
  <c r="AL77" i="9"/>
  <c r="AK77" i="9"/>
  <c r="AJ77" i="9"/>
  <c r="AI77" i="9"/>
  <c r="AL65" i="9"/>
  <c r="AK65" i="9"/>
  <c r="AJ65" i="9"/>
  <c r="AI65" i="9"/>
  <c r="AL53" i="9"/>
  <c r="AK53" i="9"/>
  <c r="AJ53" i="9"/>
  <c r="AI53" i="9"/>
  <c r="AL41" i="9"/>
  <c r="AK41" i="9"/>
  <c r="AJ41" i="9"/>
  <c r="AI41" i="9"/>
  <c r="AL29" i="9"/>
  <c r="AK29" i="9"/>
  <c r="AJ29" i="9"/>
  <c r="AI29" i="9"/>
  <c r="AL17" i="9"/>
  <c r="AK17" i="9"/>
  <c r="AJ17" i="9"/>
  <c r="AI17" i="9"/>
  <c r="AL5" i="9"/>
  <c r="AK5" i="9"/>
  <c r="AJ5" i="9"/>
  <c r="AI5" i="9"/>
  <c r="AO46" i="26" l="1"/>
  <c r="E7" i="27" s="1"/>
  <c r="T7" i="27" s="1"/>
  <c r="AO70" i="26"/>
  <c r="E9" i="27" s="1"/>
  <c r="T9" i="27" s="1"/>
  <c r="AO22" i="26"/>
  <c r="E5" i="27" s="1"/>
  <c r="T5" i="27" s="1"/>
  <c r="AO118" i="26"/>
  <c r="E13" i="27" s="1"/>
  <c r="T13" i="27" s="1"/>
  <c r="AO58" i="26"/>
  <c r="E8" i="27" s="1"/>
  <c r="T8" i="27" s="1"/>
  <c r="AO130" i="26"/>
  <c r="E14" i="27" s="1"/>
  <c r="T14" i="27" s="1"/>
  <c r="AO34" i="26"/>
  <c r="E6" i="27" s="1"/>
  <c r="T6" i="27" s="1"/>
  <c r="AO142" i="26"/>
  <c r="E15" i="27" s="1"/>
  <c r="T15" i="27" s="1"/>
  <c r="AO82" i="26"/>
  <c r="E10" i="27" s="1"/>
  <c r="T10" i="27" s="1"/>
  <c r="AL144" i="9"/>
  <c r="AJ144" i="9"/>
  <c r="AL142" i="9"/>
  <c r="AJ142" i="9"/>
  <c r="AL140" i="9"/>
  <c r="AJ140" i="9"/>
  <c r="AL138" i="9"/>
  <c r="AJ138" i="9"/>
  <c r="AL136" i="9"/>
  <c r="AJ136" i="9"/>
  <c r="AL132" i="9"/>
  <c r="AJ132" i="9"/>
  <c r="AL130" i="9"/>
  <c r="AJ130" i="9"/>
  <c r="AL128" i="9"/>
  <c r="AJ128" i="9"/>
  <c r="AL126" i="9"/>
  <c r="AJ126" i="9"/>
  <c r="Q126" i="9"/>
  <c r="P126" i="9"/>
  <c r="O126" i="9"/>
  <c r="N126" i="9"/>
  <c r="M126" i="9"/>
  <c r="L126" i="9"/>
  <c r="K126" i="9"/>
  <c r="J126" i="9"/>
  <c r="I126" i="9"/>
  <c r="H126" i="9"/>
  <c r="G126" i="9"/>
  <c r="F126" i="9"/>
  <c r="Q125" i="9"/>
  <c r="P125" i="9"/>
  <c r="O125" i="9"/>
  <c r="N125" i="9"/>
  <c r="M125" i="9"/>
  <c r="L125" i="9"/>
  <c r="K125" i="9"/>
  <c r="J125" i="9"/>
  <c r="I125" i="9"/>
  <c r="H125" i="9"/>
  <c r="G125" i="9"/>
  <c r="F125" i="9"/>
  <c r="AL124" i="9"/>
  <c r="AJ124" i="9"/>
  <c r="Q124" i="9"/>
  <c r="P124" i="9"/>
  <c r="O124" i="9"/>
  <c r="N124" i="9"/>
  <c r="M124" i="9"/>
  <c r="L124" i="9"/>
  <c r="K124" i="9"/>
  <c r="J124" i="9"/>
  <c r="I124" i="9"/>
  <c r="H124" i="9"/>
  <c r="G124" i="9"/>
  <c r="F124" i="9"/>
  <c r="Q123" i="9"/>
  <c r="P123" i="9"/>
  <c r="O123" i="9"/>
  <c r="N123" i="9"/>
  <c r="M123" i="9"/>
  <c r="L123" i="9"/>
  <c r="K123" i="9"/>
  <c r="J123" i="9"/>
  <c r="I123" i="9"/>
  <c r="H123" i="9"/>
  <c r="G123" i="9"/>
  <c r="F123" i="9"/>
  <c r="Q122" i="9"/>
  <c r="P122" i="9"/>
  <c r="O122" i="9"/>
  <c r="N122" i="9"/>
  <c r="M122" i="9"/>
  <c r="L122" i="9"/>
  <c r="K122" i="9"/>
  <c r="J122" i="9"/>
  <c r="I122" i="9"/>
  <c r="H122" i="9"/>
  <c r="G122" i="9"/>
  <c r="F122" i="9"/>
  <c r="Q121" i="9"/>
  <c r="P121" i="9"/>
  <c r="O121" i="9"/>
  <c r="N121" i="9"/>
  <c r="M121" i="9"/>
  <c r="L121" i="9"/>
  <c r="K121" i="9"/>
  <c r="J121" i="9"/>
  <c r="I121" i="9"/>
  <c r="H121" i="9"/>
  <c r="G121" i="9"/>
  <c r="F121" i="9"/>
  <c r="AL120" i="9"/>
  <c r="AJ120" i="9"/>
  <c r="Q120" i="9"/>
  <c r="P120" i="9"/>
  <c r="O120" i="9"/>
  <c r="N120" i="9"/>
  <c r="M120" i="9"/>
  <c r="L120" i="9"/>
  <c r="K120" i="9"/>
  <c r="J120" i="9"/>
  <c r="I120" i="9"/>
  <c r="H120" i="9"/>
  <c r="G120" i="9"/>
  <c r="F120" i="9"/>
  <c r="Q119" i="9"/>
  <c r="P119" i="9"/>
  <c r="O119" i="9"/>
  <c r="N119" i="9"/>
  <c r="M119" i="9"/>
  <c r="L119" i="9"/>
  <c r="K119" i="9"/>
  <c r="J119" i="9"/>
  <c r="I119" i="9"/>
  <c r="H119" i="9"/>
  <c r="G119" i="9"/>
  <c r="F119" i="9"/>
  <c r="AL118" i="9"/>
  <c r="AJ118" i="9"/>
  <c r="Q118" i="9"/>
  <c r="P118" i="9"/>
  <c r="O118" i="9"/>
  <c r="N118" i="9"/>
  <c r="M118" i="9"/>
  <c r="L118" i="9"/>
  <c r="K118" i="9"/>
  <c r="J118" i="9"/>
  <c r="I118" i="9"/>
  <c r="H118" i="9"/>
  <c r="G118" i="9"/>
  <c r="F118" i="9"/>
  <c r="Q117" i="9"/>
  <c r="P117" i="9"/>
  <c r="O117" i="9"/>
  <c r="N117" i="9"/>
  <c r="M117" i="9"/>
  <c r="L117" i="9"/>
  <c r="K117" i="9"/>
  <c r="J117" i="9"/>
  <c r="I117" i="9"/>
  <c r="H117" i="9"/>
  <c r="G117" i="9"/>
  <c r="F117" i="9"/>
  <c r="AL116" i="9"/>
  <c r="AJ116" i="9"/>
  <c r="Q116" i="9"/>
  <c r="P116" i="9"/>
  <c r="O116" i="9"/>
  <c r="N116" i="9"/>
  <c r="M116" i="9"/>
  <c r="L116" i="9"/>
  <c r="K116" i="9"/>
  <c r="J116" i="9"/>
  <c r="I116" i="9"/>
  <c r="H116" i="9"/>
  <c r="G116" i="9"/>
  <c r="F116" i="9"/>
  <c r="Q115" i="9"/>
  <c r="P115" i="9"/>
  <c r="O115" i="9"/>
  <c r="N115" i="9"/>
  <c r="M115" i="9"/>
  <c r="L115" i="9"/>
  <c r="K115" i="9"/>
  <c r="J115" i="9"/>
  <c r="I115" i="9"/>
  <c r="H115" i="9"/>
  <c r="G115" i="9"/>
  <c r="F115" i="9"/>
  <c r="AL114" i="9"/>
  <c r="AJ114" i="9"/>
  <c r="Q114" i="9"/>
  <c r="P114" i="9"/>
  <c r="O114" i="9"/>
  <c r="N114" i="9"/>
  <c r="M114" i="9"/>
  <c r="L114" i="9"/>
  <c r="K114" i="9"/>
  <c r="J114" i="9"/>
  <c r="I114" i="9"/>
  <c r="H114" i="9"/>
  <c r="G114" i="9"/>
  <c r="F114" i="9"/>
  <c r="Q113" i="9"/>
  <c r="P113" i="9"/>
  <c r="O113" i="9"/>
  <c r="N113" i="9"/>
  <c r="M113" i="9"/>
  <c r="L113" i="9"/>
  <c r="K113" i="9"/>
  <c r="J113" i="9"/>
  <c r="I113" i="9"/>
  <c r="H113" i="9"/>
  <c r="G113" i="9"/>
  <c r="F113" i="9"/>
  <c r="AL112" i="9"/>
  <c r="AJ112" i="9"/>
  <c r="Q112" i="9"/>
  <c r="P112" i="9"/>
  <c r="O112" i="9"/>
  <c r="N112" i="9"/>
  <c r="M112" i="9"/>
  <c r="L112" i="9"/>
  <c r="K112" i="9"/>
  <c r="J112" i="9"/>
  <c r="I112" i="9"/>
  <c r="H112" i="9"/>
  <c r="G112" i="9"/>
  <c r="F112" i="9"/>
  <c r="Q111" i="9"/>
  <c r="P111" i="9"/>
  <c r="O111" i="9"/>
  <c r="N111" i="9"/>
  <c r="M111" i="9"/>
  <c r="L111" i="9"/>
  <c r="K111" i="9"/>
  <c r="J111" i="9"/>
  <c r="I111" i="9"/>
  <c r="H111" i="9"/>
  <c r="G111" i="9"/>
  <c r="F111" i="9"/>
  <c r="Q110" i="9"/>
  <c r="P110" i="9"/>
  <c r="O110" i="9"/>
  <c r="N110" i="9"/>
  <c r="M110" i="9"/>
  <c r="L110" i="9"/>
  <c r="K110" i="9"/>
  <c r="J110" i="9"/>
  <c r="I110" i="9"/>
  <c r="H110" i="9"/>
  <c r="G110" i="9"/>
  <c r="F110" i="9"/>
  <c r="Q109" i="9"/>
  <c r="P109" i="9"/>
  <c r="O109" i="9"/>
  <c r="N109" i="9"/>
  <c r="M109" i="9"/>
  <c r="L109" i="9"/>
  <c r="K109" i="9"/>
  <c r="J109" i="9"/>
  <c r="I109" i="9"/>
  <c r="H109" i="9"/>
  <c r="G109" i="9"/>
  <c r="F109" i="9"/>
  <c r="AL108" i="9"/>
  <c r="AJ108" i="9"/>
  <c r="Q108" i="9"/>
  <c r="P108" i="9"/>
  <c r="O108" i="9"/>
  <c r="N108" i="9"/>
  <c r="M108" i="9"/>
  <c r="L108" i="9"/>
  <c r="K108" i="9"/>
  <c r="J108" i="9"/>
  <c r="I108" i="9"/>
  <c r="H108" i="9"/>
  <c r="G108" i="9"/>
  <c r="F108" i="9"/>
  <c r="Q107" i="9"/>
  <c r="P107" i="9"/>
  <c r="O107" i="9"/>
  <c r="N107" i="9"/>
  <c r="M107" i="9"/>
  <c r="L107" i="9"/>
  <c r="K107" i="9"/>
  <c r="J107" i="9"/>
  <c r="I107" i="9"/>
  <c r="H107" i="9"/>
  <c r="G107" i="9"/>
  <c r="F107" i="9"/>
  <c r="AL106" i="9"/>
  <c r="AJ106" i="9"/>
  <c r="Q106" i="9"/>
  <c r="P106" i="9"/>
  <c r="O106" i="9"/>
  <c r="N106" i="9"/>
  <c r="M106" i="9"/>
  <c r="L106" i="9"/>
  <c r="K106" i="9"/>
  <c r="J106" i="9"/>
  <c r="I106" i="9"/>
  <c r="H106" i="9"/>
  <c r="G106" i="9"/>
  <c r="F106" i="9"/>
  <c r="Q105" i="9"/>
  <c r="P105" i="9"/>
  <c r="O105" i="9"/>
  <c r="N105" i="9"/>
  <c r="M105" i="9"/>
  <c r="L105" i="9"/>
  <c r="K105" i="9"/>
  <c r="J105" i="9"/>
  <c r="I105" i="9"/>
  <c r="H105" i="9"/>
  <c r="G105" i="9"/>
  <c r="F105" i="9"/>
  <c r="AL104" i="9"/>
  <c r="AJ104" i="9"/>
  <c r="Q104" i="9"/>
  <c r="P104" i="9"/>
  <c r="O104" i="9"/>
  <c r="N104" i="9"/>
  <c r="M104" i="9"/>
  <c r="L104" i="9"/>
  <c r="K104" i="9"/>
  <c r="J104" i="9"/>
  <c r="I104" i="9"/>
  <c r="H104" i="9"/>
  <c r="G104" i="9"/>
  <c r="F104" i="9"/>
  <c r="AL102" i="9"/>
  <c r="AJ102" i="9"/>
  <c r="AL100" i="9"/>
  <c r="AJ100" i="9"/>
  <c r="AL96" i="9"/>
  <c r="AJ96" i="9"/>
  <c r="AL94" i="9"/>
  <c r="AJ94" i="9"/>
  <c r="AL92" i="9"/>
  <c r="AJ92" i="9"/>
  <c r="AL90" i="9"/>
  <c r="AJ90" i="9"/>
  <c r="AL88" i="9"/>
  <c r="AJ88" i="9"/>
  <c r="AL84" i="9"/>
  <c r="AJ84" i="9"/>
  <c r="AL82" i="9"/>
  <c r="AJ82" i="9"/>
  <c r="AL80" i="9"/>
  <c r="AJ80" i="9"/>
  <c r="AL78" i="9"/>
  <c r="AJ78" i="9"/>
  <c r="AL76" i="9"/>
  <c r="AJ76" i="9"/>
  <c r="AL72" i="9"/>
  <c r="AJ72" i="9"/>
  <c r="AL70" i="9"/>
  <c r="AJ70" i="9"/>
  <c r="AL68" i="9"/>
  <c r="AJ68" i="9"/>
  <c r="AL66" i="9"/>
  <c r="AJ66" i="9"/>
  <c r="AL64" i="9"/>
  <c r="AJ64" i="9"/>
  <c r="AL60" i="9"/>
  <c r="AJ60" i="9"/>
  <c r="AL58" i="9"/>
  <c r="AJ58" i="9"/>
  <c r="AL56" i="9"/>
  <c r="AJ56" i="9"/>
  <c r="AL54" i="9"/>
  <c r="AJ54" i="9"/>
  <c r="AL52" i="9"/>
  <c r="AJ52" i="9"/>
  <c r="AL48" i="9"/>
  <c r="AJ48" i="9"/>
  <c r="AL46" i="9"/>
  <c r="AJ46" i="9"/>
  <c r="AL44" i="9"/>
  <c r="AJ44" i="9"/>
  <c r="AL42" i="9"/>
  <c r="AJ42" i="9"/>
  <c r="AL40" i="9"/>
  <c r="AJ40" i="9"/>
  <c r="AL36" i="9"/>
  <c r="AJ36" i="9"/>
  <c r="AL34" i="9"/>
  <c r="AJ34" i="9"/>
  <c r="AL32" i="9"/>
  <c r="AJ32" i="9"/>
  <c r="AL30" i="9"/>
  <c r="AJ30" i="9"/>
  <c r="AL28" i="9"/>
  <c r="AJ28" i="9"/>
  <c r="AL24" i="9"/>
  <c r="AJ24" i="9"/>
  <c r="AL22" i="9"/>
  <c r="AJ22" i="9"/>
  <c r="AL20" i="9"/>
  <c r="AJ20" i="9"/>
  <c r="AL18" i="9"/>
  <c r="AJ18" i="9"/>
  <c r="AL16" i="9"/>
  <c r="AJ16" i="9"/>
  <c r="AK13" i="9"/>
  <c r="AI13" i="9"/>
  <c r="AL12" i="9"/>
  <c r="AJ12" i="9"/>
  <c r="AK11" i="9"/>
  <c r="AI11" i="9"/>
  <c r="AL10" i="9"/>
  <c r="AJ10" i="9"/>
  <c r="AK9" i="9"/>
  <c r="AI9" i="9"/>
  <c r="AL8" i="9"/>
  <c r="AJ8" i="9"/>
  <c r="AL6" i="9"/>
  <c r="AJ6" i="9"/>
  <c r="AL4" i="9"/>
  <c r="AJ4" i="9"/>
  <c r="AQ2" i="9"/>
  <c r="AO2" i="9"/>
  <c r="AO5" i="9" s="1"/>
  <c r="O12" i="2" l="1"/>
  <c r="O11" i="2"/>
  <c r="O8" i="2"/>
  <c r="O5" i="2"/>
  <c r="O7" i="2"/>
  <c r="O13" i="2"/>
  <c r="O4" i="2"/>
  <c r="O9" i="2"/>
  <c r="AP6" i="9"/>
  <c r="AP5" i="9"/>
  <c r="AQ137" i="9"/>
  <c r="AR138" i="9"/>
  <c r="AQ5" i="9"/>
  <c r="AR6" i="9"/>
  <c r="AP17" i="9"/>
  <c r="AQ18" i="9"/>
  <c r="AO29" i="9"/>
  <c r="AS29" i="9"/>
  <c r="AP30" i="9"/>
  <c r="AR41" i="9"/>
  <c r="AO42" i="9"/>
  <c r="AS42" i="9"/>
  <c r="AQ53" i="9"/>
  <c r="AR54" i="9"/>
  <c r="AP65" i="9"/>
  <c r="AQ66" i="9"/>
  <c r="AO77" i="9"/>
  <c r="AS77" i="9"/>
  <c r="AP78" i="9"/>
  <c r="AR89" i="9"/>
  <c r="AO90" i="9"/>
  <c r="AS90" i="9"/>
  <c r="AQ101" i="9"/>
  <c r="AR102" i="9"/>
  <c r="AP113" i="9"/>
  <c r="AQ114" i="9"/>
  <c r="AO125" i="9"/>
  <c r="AS125" i="9"/>
  <c r="AP126" i="9"/>
  <c r="AR137" i="9"/>
  <c r="AO138" i="9"/>
  <c r="AS138" i="9"/>
  <c r="AR5" i="9"/>
  <c r="AO6" i="9"/>
  <c r="AS6" i="9"/>
  <c r="AQ17" i="9"/>
  <c r="AR18" i="9"/>
  <c r="AP29" i="9"/>
  <c r="AQ30" i="9"/>
  <c r="AO41" i="9"/>
  <c r="AS41" i="9"/>
  <c r="AP42" i="9"/>
  <c r="AR53" i="9"/>
  <c r="AO54" i="9"/>
  <c r="AS54" i="9"/>
  <c r="AQ65" i="9"/>
  <c r="AR66" i="9"/>
  <c r="AP77" i="9"/>
  <c r="AQ78" i="9"/>
  <c r="AO89" i="9"/>
  <c r="AS89" i="9"/>
  <c r="AP90" i="9"/>
  <c r="AR101" i="9"/>
  <c r="AO102" i="9"/>
  <c r="AS102" i="9"/>
  <c r="AQ113" i="9"/>
  <c r="AR114" i="9"/>
  <c r="AP125" i="9"/>
  <c r="AQ126" i="9"/>
  <c r="AO137" i="9"/>
  <c r="AS137" i="9"/>
  <c r="AP138" i="9"/>
  <c r="AS5" i="9"/>
  <c r="AR17" i="9"/>
  <c r="AO18" i="9"/>
  <c r="AS18" i="9"/>
  <c r="AQ29" i="9"/>
  <c r="AR30" i="9"/>
  <c r="AP41" i="9"/>
  <c r="AQ42" i="9"/>
  <c r="AO53" i="9"/>
  <c r="AS53" i="9"/>
  <c r="AP54" i="9"/>
  <c r="AR65" i="9"/>
  <c r="AO66" i="9"/>
  <c r="AS66" i="9"/>
  <c r="AQ77" i="9"/>
  <c r="AR78" i="9"/>
  <c r="AP89" i="9"/>
  <c r="AQ90" i="9"/>
  <c r="AO101" i="9"/>
  <c r="AS101" i="9"/>
  <c r="AP102" i="9"/>
  <c r="AR113" i="9"/>
  <c r="AO114" i="9"/>
  <c r="AS114" i="9"/>
  <c r="AQ125" i="9"/>
  <c r="AR126" i="9"/>
  <c r="AP137" i="9"/>
  <c r="AQ138" i="9"/>
  <c r="AS2" i="9"/>
  <c r="AQ6" i="9"/>
  <c r="AO17" i="9"/>
  <c r="AS17" i="9"/>
  <c r="AP18" i="9"/>
  <c r="AR29" i="9"/>
  <c r="AO30" i="9"/>
  <c r="AS30" i="9"/>
  <c r="AQ41" i="9"/>
  <c r="AR42" i="9"/>
  <c r="AP53" i="9"/>
  <c r="AQ54" i="9"/>
  <c r="AO65" i="9"/>
  <c r="AO67" i="9" s="1"/>
  <c r="AO69" i="9" s="1"/>
  <c r="AS65" i="9"/>
  <c r="AP66" i="9"/>
  <c r="AR77" i="9"/>
  <c r="AO78" i="9"/>
  <c r="AS78" i="9"/>
  <c r="AQ89" i="9"/>
  <c r="AR90" i="9"/>
  <c r="AP101" i="9"/>
  <c r="AP103" i="9" s="1"/>
  <c r="AP105" i="9" s="1"/>
  <c r="AQ102" i="9"/>
  <c r="AO113" i="9"/>
  <c r="AS113" i="9"/>
  <c r="AP114" i="9"/>
  <c r="AR125" i="9"/>
  <c r="AO126" i="9"/>
  <c r="AS126" i="9"/>
  <c r="O14" i="2" l="1"/>
  <c r="O6" i="2"/>
  <c r="O15" i="2"/>
  <c r="O10" i="2"/>
  <c r="AS115" i="9"/>
  <c r="AS117" i="9" s="1"/>
  <c r="AR79" i="9"/>
  <c r="AR81" i="9" s="1"/>
  <c r="AS19" i="9"/>
  <c r="AS21" i="9" s="1"/>
  <c r="AO7" i="9"/>
  <c r="AO9" i="9" s="1"/>
  <c r="AO115" i="9"/>
  <c r="AO117" i="9" s="1"/>
  <c r="AP55" i="9"/>
  <c r="AP57" i="9" s="1"/>
  <c r="AR127" i="9"/>
  <c r="AR129" i="9" s="1"/>
  <c r="AS67" i="9"/>
  <c r="AS69" i="9" s="1"/>
  <c r="AQ91" i="9"/>
  <c r="AQ93" i="9" s="1"/>
  <c r="AR31" i="9"/>
  <c r="AR33" i="9" s="1"/>
  <c r="AP139" i="9"/>
  <c r="AP141" i="9" s="1"/>
  <c r="AQ43" i="9"/>
  <c r="AQ45" i="9" s="1"/>
  <c r="AO19" i="9"/>
  <c r="AO21" i="9" s="1"/>
  <c r="AQ139" i="9"/>
  <c r="AQ141" i="9" s="1"/>
  <c r="AP7" i="9"/>
  <c r="AP9" i="9" s="1"/>
  <c r="AQ127" i="9"/>
  <c r="AQ129" i="9" s="1"/>
  <c r="AP91" i="9"/>
  <c r="AP93" i="9" s="1"/>
  <c r="AO55" i="9"/>
  <c r="AO57" i="9" s="1"/>
  <c r="AQ31" i="9"/>
  <c r="AQ33" i="9" s="1"/>
  <c r="AS139" i="9"/>
  <c r="AS141" i="9" s="1"/>
  <c r="AR103" i="9"/>
  <c r="AR105" i="9" s="1"/>
  <c r="AS43" i="9"/>
  <c r="AS45" i="9" s="1"/>
  <c r="AR7" i="9"/>
  <c r="AR9" i="9" s="1"/>
  <c r="AP115" i="9"/>
  <c r="AP117" i="9" s="1"/>
  <c r="AO79" i="9"/>
  <c r="AO81" i="9" s="1"/>
  <c r="AQ55" i="9"/>
  <c r="AQ57" i="9" s="1"/>
  <c r="AP19" i="9"/>
  <c r="AP21" i="9" s="1"/>
  <c r="AS103" i="9"/>
  <c r="AS105" i="9" s="1"/>
  <c r="AR67" i="9"/>
  <c r="AR69" i="9" s="1"/>
  <c r="AS7" i="9"/>
  <c r="AS9" i="9" s="1"/>
  <c r="AO139" i="9"/>
  <c r="AO141" i="9" s="1"/>
  <c r="AQ115" i="9"/>
  <c r="AQ117" i="9" s="1"/>
  <c r="AP79" i="9"/>
  <c r="AP81" i="9" s="1"/>
  <c r="AO43" i="9"/>
  <c r="AO45" i="9" s="1"/>
  <c r="AQ19" i="9"/>
  <c r="AQ21" i="9" s="1"/>
  <c r="AS127" i="9"/>
  <c r="AS129" i="9" s="1"/>
  <c r="AR91" i="9"/>
  <c r="AR93" i="9" s="1"/>
  <c r="AS31" i="9"/>
  <c r="AS33" i="9" s="1"/>
  <c r="AO103" i="9"/>
  <c r="AO105" i="9" s="1"/>
  <c r="AQ79" i="9"/>
  <c r="AQ81" i="9" s="1"/>
  <c r="AP43" i="9"/>
  <c r="AP45" i="9" s="1"/>
  <c r="AS91" i="9"/>
  <c r="AS93" i="9" s="1"/>
  <c r="AR55" i="9"/>
  <c r="AR57" i="9" s="1"/>
  <c r="AO127" i="9"/>
  <c r="AO129" i="9" s="1"/>
  <c r="AQ103" i="9"/>
  <c r="AQ105" i="9" s="1"/>
  <c r="AP67" i="9"/>
  <c r="AP69" i="9" s="1"/>
  <c r="AO31" i="9"/>
  <c r="AO33" i="9" s="1"/>
  <c r="AQ7" i="9"/>
  <c r="AQ9" i="9" s="1"/>
  <c r="AR115" i="9"/>
  <c r="AR117" i="9" s="1"/>
  <c r="AS55" i="9"/>
  <c r="AS57" i="9" s="1"/>
  <c r="AR19" i="9"/>
  <c r="AR21" i="9" s="1"/>
  <c r="AP127" i="9"/>
  <c r="AP129" i="9" s="1"/>
  <c r="AO91" i="9"/>
  <c r="AO93" i="9" s="1"/>
  <c r="AO94" i="9" s="1"/>
  <c r="D11" i="2" s="1"/>
  <c r="AQ67" i="9"/>
  <c r="AQ69" i="9" s="1"/>
  <c r="AP31" i="9"/>
  <c r="AP33" i="9" s="1"/>
  <c r="AR139" i="9"/>
  <c r="AR141" i="9" s="1"/>
  <c r="AS79" i="9"/>
  <c r="AS81" i="9" s="1"/>
  <c r="AR43" i="9"/>
  <c r="AR45" i="9" s="1"/>
  <c r="D11" i="24" l="1"/>
  <c r="Q11" i="24" s="1"/>
  <c r="D11" i="27"/>
  <c r="R11" i="27" s="1"/>
  <c r="N11" i="2"/>
  <c r="AO106" i="9"/>
  <c r="AO142" i="9"/>
  <c r="D15" i="2" s="1"/>
  <c r="AO70" i="9"/>
  <c r="D9" i="2" s="1"/>
  <c r="AO34" i="9"/>
  <c r="AO46" i="9"/>
  <c r="D7" i="2" s="1"/>
  <c r="AO58" i="9"/>
  <c r="D8" i="2" s="1"/>
  <c r="AO82" i="9"/>
  <c r="AO22" i="9"/>
  <c r="AO118" i="9"/>
  <c r="AO130" i="9"/>
  <c r="D14" i="2" s="1"/>
  <c r="AO10" i="9"/>
  <c r="D4" i="2" s="1"/>
  <c r="D9" i="24" l="1"/>
  <c r="Q9" i="24" s="1"/>
  <c r="D9" i="27"/>
  <c r="R9" i="27" s="1"/>
  <c r="D8" i="24"/>
  <c r="Q8" i="24" s="1"/>
  <c r="D8" i="27"/>
  <c r="R8" i="27" s="1"/>
  <c r="D15" i="24"/>
  <c r="Q15" i="24" s="1"/>
  <c r="D15" i="27"/>
  <c r="R15" i="27" s="1"/>
  <c r="D4" i="24"/>
  <c r="Q4" i="24" s="1"/>
  <c r="D4" i="27"/>
  <c r="R4" i="27" s="1"/>
  <c r="D14" i="24"/>
  <c r="Q14" i="24" s="1"/>
  <c r="D14" i="27"/>
  <c r="R14" i="27" s="1"/>
  <c r="D7" i="24"/>
  <c r="Q7" i="24" s="1"/>
  <c r="D7" i="27"/>
  <c r="R7" i="27" s="1"/>
  <c r="D13" i="2"/>
  <c r="N13" i="2" s="1"/>
  <c r="D12" i="2"/>
  <c r="D5" i="2"/>
  <c r="D6" i="2"/>
  <c r="D10" i="2"/>
  <c r="N10" i="2" s="1"/>
  <c r="N14" i="2"/>
  <c r="N15" i="2"/>
  <c r="N7" i="2"/>
  <c r="N8" i="2"/>
  <c r="N4" i="2"/>
  <c r="N9" i="2"/>
  <c r="D5" i="24" l="1"/>
  <c r="Q5" i="24" s="1"/>
  <c r="D5" i="27"/>
  <c r="R5" i="27" s="1"/>
  <c r="D6" i="24"/>
  <c r="Q6" i="24" s="1"/>
  <c r="D6" i="27"/>
  <c r="R6" i="27" s="1"/>
  <c r="D12" i="24"/>
  <c r="Q12" i="24" s="1"/>
  <c r="D12" i="27"/>
  <c r="R12" i="27" s="1"/>
  <c r="D10" i="24"/>
  <c r="Q10" i="24" s="1"/>
  <c r="D10" i="27"/>
  <c r="R10" i="27" s="1"/>
  <c r="D13" i="24"/>
  <c r="Q13" i="24" s="1"/>
  <c r="D13" i="27"/>
  <c r="R13" i="27" s="1"/>
  <c r="N5" i="2"/>
  <c r="N12" i="2"/>
  <c r="N6" i="2"/>
</calcChain>
</file>

<file path=xl/sharedStrings.xml><?xml version="1.0" encoding="utf-8"?>
<sst xmlns="http://schemas.openxmlformats.org/spreadsheetml/2006/main" count="875" uniqueCount="164">
  <si>
    <t>男</t>
  </si>
  <si>
    <t>女</t>
  </si>
  <si>
    <t>無回答</t>
    <rPh sb="0" eb="3">
      <t>ムカイトウ</t>
    </rPh>
    <phoneticPr fontId="2"/>
  </si>
  <si>
    <t>性別</t>
    <rPh sb="0" eb="2">
      <t>セイベツ</t>
    </rPh>
    <phoneticPr fontId="2"/>
  </si>
  <si>
    <t>回答</t>
    <rPh sb="0" eb="2">
      <t>カイトウ</t>
    </rPh>
    <phoneticPr fontId="2"/>
  </si>
  <si>
    <t>男</t>
    <rPh sb="0" eb="1">
      <t>オトコ</t>
    </rPh>
    <phoneticPr fontId="2"/>
  </si>
  <si>
    <t>女</t>
    <rPh sb="0" eb="1">
      <t>オンナ</t>
    </rPh>
    <phoneticPr fontId="2"/>
  </si>
  <si>
    <t>ア</t>
    <phoneticPr fontId="2"/>
  </si>
  <si>
    <t>イ</t>
    <phoneticPr fontId="2"/>
  </si>
  <si>
    <t>ウ</t>
    <phoneticPr fontId="2"/>
  </si>
  <si>
    <t>エ</t>
    <phoneticPr fontId="2"/>
  </si>
  <si>
    <t>合計</t>
    <rPh sb="0" eb="2">
      <t>ゴウケイ</t>
    </rPh>
    <phoneticPr fontId="2"/>
  </si>
  <si>
    <t>計</t>
    <rPh sb="0" eb="1">
      <t>ケイ</t>
    </rPh>
    <phoneticPr fontId="2"/>
  </si>
  <si>
    <t>①　授業の最初に、先生の話や先生が見せる実験から、その授業での学習が楽しみになりますか</t>
    <rPh sb="2" eb="4">
      <t>ジュギョウ</t>
    </rPh>
    <rPh sb="5" eb="7">
      <t>サイショ</t>
    </rPh>
    <rPh sb="9" eb="11">
      <t>センセイ</t>
    </rPh>
    <rPh sb="12" eb="13">
      <t>ハナシ</t>
    </rPh>
    <rPh sb="14" eb="16">
      <t>センセイ</t>
    </rPh>
    <rPh sb="17" eb="18">
      <t>ミ</t>
    </rPh>
    <rPh sb="20" eb="22">
      <t>ジッケン</t>
    </rPh>
    <rPh sb="27" eb="29">
      <t>ジュギョウ</t>
    </rPh>
    <rPh sb="31" eb="33">
      <t>ガクシュウ</t>
    </rPh>
    <rPh sb="34" eb="35">
      <t>タノ</t>
    </rPh>
    <phoneticPr fontId="2"/>
  </si>
  <si>
    <t>ア）なる</t>
    <phoneticPr fontId="2"/>
  </si>
  <si>
    <t>イ）少しなる</t>
    <rPh sb="2" eb="3">
      <t>スコ</t>
    </rPh>
    <phoneticPr fontId="2"/>
  </si>
  <si>
    <t>ウ）あまりならない</t>
    <phoneticPr fontId="2"/>
  </si>
  <si>
    <t>エ）ほとんどならない</t>
    <phoneticPr fontId="2"/>
  </si>
  <si>
    <t>②　授業の最初に、先生の話や先生が見せる実験について、自分の考えを持つようにしていますか</t>
    <rPh sb="27" eb="29">
      <t>ジブン</t>
    </rPh>
    <rPh sb="30" eb="31">
      <t>カンガ</t>
    </rPh>
    <rPh sb="33" eb="34">
      <t>モ</t>
    </rPh>
    <phoneticPr fontId="2"/>
  </si>
  <si>
    <t>ア）する</t>
    <phoneticPr fontId="2"/>
  </si>
  <si>
    <t>イ）少しする</t>
    <rPh sb="2" eb="3">
      <t>スコ</t>
    </rPh>
    <phoneticPr fontId="2"/>
  </si>
  <si>
    <t>ウ）あまりしない</t>
    <phoneticPr fontId="2"/>
  </si>
  <si>
    <t>エ）ほとんどしない</t>
    <phoneticPr fontId="2"/>
  </si>
  <si>
    <t>ア）できる</t>
    <phoneticPr fontId="2"/>
  </si>
  <si>
    <t>イ）少しできる</t>
    <rPh sb="2" eb="3">
      <t>スコ</t>
    </rPh>
    <phoneticPr fontId="2"/>
  </si>
  <si>
    <t>ウ）あまりできない</t>
    <phoneticPr fontId="2"/>
  </si>
  <si>
    <t>エ）ほとんどできない</t>
    <phoneticPr fontId="2"/>
  </si>
  <si>
    <t>⑤　観察や実験の前に、何を準備したらよいか自分で考えていますか</t>
    <rPh sb="2" eb="4">
      <t>カンサツ</t>
    </rPh>
    <rPh sb="5" eb="7">
      <t>ジッケン</t>
    </rPh>
    <rPh sb="8" eb="9">
      <t>マエ</t>
    </rPh>
    <rPh sb="11" eb="12">
      <t>ナニ</t>
    </rPh>
    <rPh sb="13" eb="15">
      <t>ジュンビ</t>
    </rPh>
    <rPh sb="21" eb="23">
      <t>ジブン</t>
    </rPh>
    <rPh sb="24" eb="25">
      <t>カンガ</t>
    </rPh>
    <phoneticPr fontId="2"/>
  </si>
  <si>
    <t>⑥　観察や実験の前に、その方法や手順について自分で考えていますか</t>
    <rPh sb="2" eb="4">
      <t>カンサツ</t>
    </rPh>
    <rPh sb="5" eb="7">
      <t>ジッケン</t>
    </rPh>
    <rPh sb="8" eb="9">
      <t>マエ</t>
    </rPh>
    <rPh sb="13" eb="15">
      <t>ホウホウ</t>
    </rPh>
    <rPh sb="16" eb="18">
      <t>テジュン</t>
    </rPh>
    <rPh sb="22" eb="24">
      <t>ジブン</t>
    </rPh>
    <rPh sb="25" eb="26">
      <t>カンガ</t>
    </rPh>
    <phoneticPr fontId="2"/>
  </si>
  <si>
    <t>⑦　自分から進んで観察や実験を行っていますか</t>
    <rPh sb="2" eb="4">
      <t>ジブン</t>
    </rPh>
    <rPh sb="6" eb="7">
      <t>スス</t>
    </rPh>
    <rPh sb="9" eb="11">
      <t>カンサツ</t>
    </rPh>
    <rPh sb="12" eb="14">
      <t>ジッケン</t>
    </rPh>
    <rPh sb="15" eb="16">
      <t>オコナ</t>
    </rPh>
    <phoneticPr fontId="2"/>
  </si>
  <si>
    <t>⑧　自分の力で考察しようとしていますか</t>
    <rPh sb="2" eb="4">
      <t>ジブン</t>
    </rPh>
    <rPh sb="5" eb="6">
      <t>チカラ</t>
    </rPh>
    <rPh sb="7" eb="9">
      <t>コウサツ</t>
    </rPh>
    <phoneticPr fontId="2"/>
  </si>
  <si>
    <t>⑩　観察や実験中、またはその後に、観察や実験の進め方や考え方が間違っていないか考えるようにしていますか</t>
    <rPh sb="2" eb="4">
      <t>カンサツ</t>
    </rPh>
    <rPh sb="5" eb="8">
      <t>ジッケンチュウ</t>
    </rPh>
    <rPh sb="14" eb="15">
      <t>アト</t>
    </rPh>
    <rPh sb="17" eb="19">
      <t>カンサツ</t>
    </rPh>
    <rPh sb="20" eb="22">
      <t>ジッケン</t>
    </rPh>
    <rPh sb="23" eb="24">
      <t>スス</t>
    </rPh>
    <rPh sb="25" eb="26">
      <t>カタ</t>
    </rPh>
    <rPh sb="27" eb="28">
      <t>カンガ</t>
    </rPh>
    <rPh sb="29" eb="30">
      <t>カタ</t>
    </rPh>
    <rPh sb="31" eb="33">
      <t>マチガ</t>
    </rPh>
    <rPh sb="39" eb="40">
      <t>カンガ</t>
    </rPh>
    <phoneticPr fontId="2"/>
  </si>
  <si>
    <t>⑫　理科の授業で学習したことを、次の学習や普段の生活に生かせないか考えていますか</t>
    <rPh sb="2" eb="4">
      <t>リカ</t>
    </rPh>
    <rPh sb="5" eb="7">
      <t>ジュギョウ</t>
    </rPh>
    <rPh sb="8" eb="10">
      <t>ガクシュウ</t>
    </rPh>
    <rPh sb="16" eb="17">
      <t>ツギ</t>
    </rPh>
    <rPh sb="18" eb="20">
      <t>ガクシュウ</t>
    </rPh>
    <rPh sb="21" eb="23">
      <t>フダン</t>
    </rPh>
    <rPh sb="24" eb="26">
      <t>セイカツ</t>
    </rPh>
    <rPh sb="27" eb="28">
      <t>イ</t>
    </rPh>
    <rPh sb="33" eb="34">
      <t>カンガ</t>
    </rPh>
    <phoneticPr fontId="2"/>
  </si>
  <si>
    <t>理科の授業に関するアンケート（事前実態調査）</t>
    <rPh sb="0" eb="2">
      <t>リカ</t>
    </rPh>
    <rPh sb="3" eb="5">
      <t>ジュギョウ</t>
    </rPh>
    <rPh sb="6" eb="7">
      <t>カン</t>
    </rPh>
    <rPh sb="15" eb="17">
      <t>ジゼン</t>
    </rPh>
    <rPh sb="17" eb="19">
      <t>ジッタイ</t>
    </rPh>
    <rPh sb="19" eb="21">
      <t>チョウサ</t>
    </rPh>
    <phoneticPr fontId="2"/>
  </si>
  <si>
    <t>合計人数</t>
    <rPh sb="0" eb="2">
      <t>ゴウケイ</t>
    </rPh>
    <rPh sb="2" eb="4">
      <t>ニンズウ</t>
    </rPh>
    <phoneticPr fontId="2"/>
  </si>
  <si>
    <t>平均</t>
    <rPh sb="0" eb="2">
      <t>ヘイキン</t>
    </rPh>
    <phoneticPr fontId="2"/>
  </si>
  <si>
    <t>①</t>
  </si>
  <si>
    <t>②</t>
  </si>
  <si>
    <t>③</t>
  </si>
  <si>
    <t>④</t>
  </si>
  <si>
    <t>⑤</t>
  </si>
  <si>
    <t>⑥</t>
  </si>
  <si>
    <t>⑦</t>
  </si>
  <si>
    <t>⑧</t>
  </si>
  <si>
    <t>⑨</t>
  </si>
  <si>
    <t>⑩</t>
  </si>
  <si>
    <t>⑪</t>
  </si>
  <si>
    <t>⑫</t>
  </si>
  <si>
    <t>（ア）する</t>
    <phoneticPr fontId="2"/>
  </si>
  <si>
    <t>（イ）少しする</t>
    <phoneticPr fontId="2"/>
  </si>
  <si>
    <t>（ウ）あまりしない</t>
    <phoneticPr fontId="2"/>
  </si>
  <si>
    <t>（エ）ほとんどしない</t>
    <phoneticPr fontId="2"/>
  </si>
  <si>
    <t>内容</t>
    <rPh sb="0" eb="2">
      <t>ナイヨウ</t>
    </rPh>
    <phoneticPr fontId="2"/>
  </si>
  <si>
    <t>No</t>
    <phoneticPr fontId="2"/>
  </si>
  <si>
    <t>ア=4　イ=3　ウ=2　エ=1　無回答=9　で入力をお願いします。</t>
    <rPh sb="16" eb="19">
      <t>ムカイトウ</t>
    </rPh>
    <rPh sb="23" eb="25">
      <t>ニュウリョク</t>
    </rPh>
    <rPh sb="27" eb="28">
      <t>ネガ</t>
    </rPh>
    <phoneticPr fontId="2"/>
  </si>
  <si>
    <t>探究する態度</t>
    <rPh sb="0" eb="2">
      <t>タンキュウ</t>
    </rPh>
    <rPh sb="4" eb="6">
      <t>タイド</t>
    </rPh>
    <phoneticPr fontId="2"/>
  </si>
  <si>
    <t>事象の観察</t>
    <rPh sb="0" eb="2">
      <t>ジショウ</t>
    </rPh>
    <rPh sb="3" eb="5">
      <t>カンサツ</t>
    </rPh>
    <phoneticPr fontId="2"/>
  </si>
  <si>
    <t>課題の設定</t>
    <rPh sb="0" eb="2">
      <t>カダイ</t>
    </rPh>
    <rPh sb="3" eb="5">
      <t>セッテイ</t>
    </rPh>
    <phoneticPr fontId="2"/>
  </si>
  <si>
    <t>仮説の設定</t>
    <rPh sb="0" eb="2">
      <t>カセツ</t>
    </rPh>
    <rPh sb="3" eb="5">
      <t>セッテイ</t>
    </rPh>
    <phoneticPr fontId="2"/>
  </si>
  <si>
    <t>実験準備の立案</t>
    <rPh sb="0" eb="2">
      <t>ジッケン</t>
    </rPh>
    <rPh sb="2" eb="4">
      <t>ジュンビ</t>
    </rPh>
    <rPh sb="5" eb="7">
      <t>リツアン</t>
    </rPh>
    <phoneticPr fontId="2"/>
  </si>
  <si>
    <t>実験方法の立案</t>
    <rPh sb="0" eb="2">
      <t>ジッケン</t>
    </rPh>
    <rPh sb="2" eb="4">
      <t>ホウホウ</t>
    </rPh>
    <rPh sb="5" eb="7">
      <t>リツアン</t>
    </rPh>
    <phoneticPr fontId="2"/>
  </si>
  <si>
    <t>実験の実施</t>
    <rPh sb="0" eb="2">
      <t>ジッケン</t>
    </rPh>
    <rPh sb="3" eb="5">
      <t>ジッシ</t>
    </rPh>
    <phoneticPr fontId="2"/>
  </si>
  <si>
    <t>結果の分析・解釈</t>
    <rPh sb="0" eb="2">
      <t>ケッカ</t>
    </rPh>
    <rPh sb="3" eb="5">
      <t>ブンセキ</t>
    </rPh>
    <rPh sb="6" eb="8">
      <t>カイシャク</t>
    </rPh>
    <phoneticPr fontId="2"/>
  </si>
  <si>
    <t>考察の技能</t>
    <rPh sb="0" eb="2">
      <t>コウサツ</t>
    </rPh>
    <rPh sb="3" eb="5">
      <t>ギノウ</t>
    </rPh>
    <phoneticPr fontId="2"/>
  </si>
  <si>
    <t>検討・改善</t>
    <rPh sb="0" eb="2">
      <t>ケントウ</t>
    </rPh>
    <rPh sb="3" eb="5">
      <t>カイゼン</t>
    </rPh>
    <phoneticPr fontId="2"/>
  </si>
  <si>
    <t>表現・伝達</t>
    <rPh sb="0" eb="2">
      <t>ヒョウゲン</t>
    </rPh>
    <rPh sb="3" eb="5">
      <t>デンタツ</t>
    </rPh>
    <phoneticPr fontId="2"/>
  </si>
  <si>
    <t>次の課題や生活への活用</t>
    <rPh sb="0" eb="1">
      <t>ツギ</t>
    </rPh>
    <rPh sb="2" eb="4">
      <t>カダイ</t>
    </rPh>
    <rPh sb="5" eb="7">
      <t>セイカツ</t>
    </rPh>
    <rPh sb="9" eb="11">
      <t>カツヨウ</t>
    </rPh>
    <phoneticPr fontId="2"/>
  </si>
  <si>
    <t>授業の最初に、先生の話や先生が見せる実験から、その授業での学習が楽しみになりますか。</t>
  </si>
  <si>
    <t>授業の最初に、先生の話や先生が見せる実験について、自分の考えを持つようにしていますか。</t>
  </si>
  <si>
    <t>観察や実験の前に、何を準備したらよいか自分で考えていますか。</t>
  </si>
  <si>
    <t>観察や実験の前に、その方法や手順について自分で考えていますか。</t>
  </si>
  <si>
    <t>自分から進んで観察や実験を行っていますか。</t>
  </si>
  <si>
    <t>自分の力で考察しようとしていますか。</t>
  </si>
  <si>
    <t>観察や実験中、またはその後に、観察や実験の進め方や考え方が間違っていないか考えるようにしていますか。</t>
  </si>
  <si>
    <t>理科の授業で学習したことを、次の学習や普段の生活に生かせないか考えていますか。</t>
  </si>
  <si>
    <t>①探究する態度</t>
    <rPh sb="1" eb="3">
      <t>タンキュウ</t>
    </rPh>
    <rPh sb="5" eb="7">
      <t>タイド</t>
    </rPh>
    <phoneticPr fontId="2"/>
  </si>
  <si>
    <t>②事象の観察</t>
    <rPh sb="1" eb="3">
      <t>ジショウ</t>
    </rPh>
    <rPh sb="4" eb="6">
      <t>カンサツ</t>
    </rPh>
    <phoneticPr fontId="2"/>
  </si>
  <si>
    <t>③課題の設定</t>
    <rPh sb="1" eb="3">
      <t>カダイ</t>
    </rPh>
    <rPh sb="4" eb="6">
      <t>セッテイ</t>
    </rPh>
    <phoneticPr fontId="2"/>
  </si>
  <si>
    <t>④仮説の設定</t>
    <rPh sb="1" eb="3">
      <t>カセツ</t>
    </rPh>
    <rPh sb="4" eb="6">
      <t>セッテイ</t>
    </rPh>
    <phoneticPr fontId="2"/>
  </si>
  <si>
    <t>⑤実験準備の
立案</t>
    <rPh sb="1" eb="3">
      <t>ジッケン</t>
    </rPh>
    <rPh sb="3" eb="5">
      <t>ジュンビ</t>
    </rPh>
    <rPh sb="7" eb="9">
      <t>リツアン</t>
    </rPh>
    <phoneticPr fontId="2"/>
  </si>
  <si>
    <t>⑥実験方法の
立案</t>
    <rPh sb="1" eb="3">
      <t>ジッケン</t>
    </rPh>
    <rPh sb="3" eb="5">
      <t>ホウホウ</t>
    </rPh>
    <rPh sb="7" eb="9">
      <t>リツアン</t>
    </rPh>
    <phoneticPr fontId="2"/>
  </si>
  <si>
    <t>⑦実験の実施</t>
    <rPh sb="1" eb="3">
      <t>ジッケン</t>
    </rPh>
    <rPh sb="4" eb="6">
      <t>ジッシ</t>
    </rPh>
    <phoneticPr fontId="2"/>
  </si>
  <si>
    <t>⑧結果の
分析・解釈</t>
    <rPh sb="1" eb="3">
      <t>ケッカ</t>
    </rPh>
    <rPh sb="5" eb="7">
      <t>ブンセキ</t>
    </rPh>
    <rPh sb="8" eb="10">
      <t>カイシャク</t>
    </rPh>
    <phoneticPr fontId="2"/>
  </si>
  <si>
    <t>⑨考察の技能</t>
    <rPh sb="1" eb="3">
      <t>コウサツ</t>
    </rPh>
    <rPh sb="4" eb="6">
      <t>ギノウ</t>
    </rPh>
    <phoneticPr fontId="2"/>
  </si>
  <si>
    <t>⑩検討・改善</t>
    <rPh sb="1" eb="3">
      <t>ケントウ</t>
    </rPh>
    <rPh sb="4" eb="6">
      <t>カイゼン</t>
    </rPh>
    <phoneticPr fontId="2"/>
  </si>
  <si>
    <t>⑪表現・伝達</t>
    <rPh sb="1" eb="3">
      <t>ヒョウゲン</t>
    </rPh>
    <rPh sb="4" eb="6">
      <t>デンタツ</t>
    </rPh>
    <phoneticPr fontId="2"/>
  </si>
  <si>
    <t>⑫次の課題や
生活への活用</t>
    <rPh sb="1" eb="2">
      <t>ツギ</t>
    </rPh>
    <rPh sb="3" eb="5">
      <t>カダイ</t>
    </rPh>
    <rPh sb="7" eb="9">
      <t>セイカツ</t>
    </rPh>
    <rPh sb="11" eb="13">
      <t>カツヨウ</t>
    </rPh>
    <phoneticPr fontId="2"/>
  </si>
  <si>
    <t>（４）する　　　（３）少しする　　　（２）あまりしない　　　（１）ほとんどしない</t>
  </si>
  <si>
    <t>（４）できる　　（３）少しできる　　（２）あまりできない　　（１）ほとんどできない</t>
  </si>
  <si>
    <t>このアンケートを生徒分印刷して実施して下さい。（ここは印刷されません）</t>
    <rPh sb="8" eb="10">
      <t>セイト</t>
    </rPh>
    <rPh sb="10" eb="11">
      <t>ブン</t>
    </rPh>
    <rPh sb="11" eb="13">
      <t>インサツ</t>
    </rPh>
    <rPh sb="15" eb="17">
      <t>ジッシ</t>
    </rPh>
    <rPh sb="19" eb="20">
      <t>クダ</t>
    </rPh>
    <rPh sb="27" eb="29">
      <t>インサツ</t>
    </rPh>
    <phoneticPr fontId="2"/>
  </si>
  <si>
    <t>事前</t>
    <rPh sb="0" eb="2">
      <t>ジゼン</t>
    </rPh>
    <phoneticPr fontId="2"/>
  </si>
  <si>
    <t>事後</t>
    <rPh sb="0" eb="2">
      <t>ジゴ</t>
    </rPh>
    <phoneticPr fontId="2"/>
  </si>
  <si>
    <t>生徒
（事前）</t>
    <rPh sb="0" eb="2">
      <t>セイト</t>
    </rPh>
    <rPh sb="4" eb="6">
      <t>ジゼン</t>
    </rPh>
    <phoneticPr fontId="2"/>
  </si>
  <si>
    <t>生徒（事前）</t>
    <rPh sb="0" eb="2">
      <t>セイト</t>
    </rPh>
    <rPh sb="3" eb="5">
      <t>ジゼン</t>
    </rPh>
    <phoneticPr fontId="2"/>
  </si>
  <si>
    <t>教師</t>
    <rPh sb="0" eb="2">
      <t>キョウシ</t>
    </rPh>
    <phoneticPr fontId="2"/>
  </si>
  <si>
    <t>点数</t>
    <rPh sb="0" eb="2">
      <t>テンスウ</t>
    </rPh>
    <phoneticPr fontId="2"/>
  </si>
  <si>
    <t>No</t>
    <phoneticPr fontId="2"/>
  </si>
  <si>
    <t>教師（事前）</t>
    <rPh sb="0" eb="2">
      <t>キョウシ</t>
    </rPh>
    <rPh sb="3" eb="5">
      <t>ジゼン</t>
    </rPh>
    <phoneticPr fontId="2"/>
  </si>
  <si>
    <t>生徒（事後）</t>
    <rPh sb="3" eb="5">
      <t>ジゴ</t>
    </rPh>
    <phoneticPr fontId="2"/>
  </si>
  <si>
    <t>考察するときには、観察や実験の結果を基にして書くようにしていますか。</t>
    <rPh sb="18" eb="19">
      <t>モト</t>
    </rPh>
    <phoneticPr fontId="2"/>
  </si>
  <si>
    <t>授業中に、自分の考えや考察を周りの人に説明したり発表したりしていますか。</t>
    <rPh sb="14" eb="15">
      <t>マワ</t>
    </rPh>
    <phoneticPr fontId="2"/>
  </si>
  <si>
    <t>⑨　考察するときには、観察や実験の結果を基にして書くようにしていますか</t>
    <rPh sb="2" eb="4">
      <t>コウサツ</t>
    </rPh>
    <rPh sb="11" eb="13">
      <t>カンサツ</t>
    </rPh>
    <rPh sb="14" eb="16">
      <t>ジッケン</t>
    </rPh>
    <rPh sb="17" eb="19">
      <t>ケッカ</t>
    </rPh>
    <rPh sb="20" eb="21">
      <t>モト</t>
    </rPh>
    <rPh sb="24" eb="25">
      <t>カ</t>
    </rPh>
    <phoneticPr fontId="2"/>
  </si>
  <si>
    <t>⑪　授業中に、自分の考えや考察を周りの人に説明したり発表したりしていますか</t>
    <rPh sb="2" eb="4">
      <t>ジュギョウ</t>
    </rPh>
    <rPh sb="4" eb="5">
      <t>チュウ</t>
    </rPh>
    <rPh sb="7" eb="9">
      <t>ジブン</t>
    </rPh>
    <rPh sb="10" eb="11">
      <t>カンガ</t>
    </rPh>
    <rPh sb="13" eb="15">
      <t>コウサツ</t>
    </rPh>
    <rPh sb="16" eb="17">
      <t>マワ</t>
    </rPh>
    <rPh sb="19" eb="20">
      <t>ヒト</t>
    </rPh>
    <rPh sb="21" eb="23">
      <t>セツメイ</t>
    </rPh>
    <rPh sb="26" eb="28">
      <t>ハッピョウ</t>
    </rPh>
    <phoneticPr fontId="2"/>
  </si>
  <si>
    <t>生徒
（事後）</t>
    <rPh sb="0" eb="2">
      <t>セイト</t>
    </rPh>
    <rPh sb="4" eb="6">
      <t>ジゴ</t>
    </rPh>
    <phoneticPr fontId="2"/>
  </si>
  <si>
    <t>観察や実験の前に、何を準備したらよいか自分で考えていますか。</t>
    <rPh sb="0" eb="2">
      <t>かんさつ</t>
    </rPh>
    <rPh sb="3" eb="5">
      <t>じっけん</t>
    </rPh>
    <rPh sb="6" eb="7">
      <t>まえ</t>
    </rPh>
    <rPh sb="9" eb="10">
      <t>なん</t>
    </rPh>
    <rPh sb="11" eb="13">
      <t>じゅんび</t>
    </rPh>
    <rPh sb="19" eb="21">
      <t>じぶん</t>
    </rPh>
    <rPh sb="22" eb="23">
      <t>かんが</t>
    </rPh>
    <phoneticPr fontId="2" type="Hiragana"/>
  </si>
  <si>
    <t>観察や実験の前に、その方法や手順について自分で考えていますか。</t>
    <rPh sb="0" eb="2">
      <t>かんさつ</t>
    </rPh>
    <rPh sb="3" eb="5">
      <t>じっけん</t>
    </rPh>
    <rPh sb="6" eb="7">
      <t>まえ</t>
    </rPh>
    <rPh sb="11" eb="13">
      <t>ほうほう</t>
    </rPh>
    <rPh sb="14" eb="16">
      <t>てじゅん</t>
    </rPh>
    <rPh sb="20" eb="22">
      <t>じぶん</t>
    </rPh>
    <rPh sb="23" eb="24">
      <t>かんが</t>
    </rPh>
    <phoneticPr fontId="2" type="Hiragana"/>
  </si>
  <si>
    <t>自分から進んで観察や実験を行っていますか。</t>
    <rPh sb="0" eb="2">
      <t>じぶん</t>
    </rPh>
    <rPh sb="4" eb="5">
      <t>すす</t>
    </rPh>
    <rPh sb="7" eb="9">
      <t>かんさつ</t>
    </rPh>
    <rPh sb="10" eb="12">
      <t>じっけん</t>
    </rPh>
    <rPh sb="13" eb="14">
      <t>おこな</t>
    </rPh>
    <phoneticPr fontId="2" type="Hiragana"/>
  </si>
  <si>
    <t>自分の力で考察しようとしていますか。</t>
    <rPh sb="0" eb="2">
      <t>じぶん</t>
    </rPh>
    <rPh sb="3" eb="4">
      <t>ちから</t>
    </rPh>
    <rPh sb="5" eb="7">
      <t>こうさつ</t>
    </rPh>
    <phoneticPr fontId="2" type="Hiragana"/>
  </si>
  <si>
    <t>考察するときには、観察や実験の結果を基にして書くようにしていますか。</t>
    <rPh sb="0" eb="2">
      <t>こうさつ</t>
    </rPh>
    <rPh sb="9" eb="11">
      <t>かんさつ</t>
    </rPh>
    <rPh sb="12" eb="14">
      <t>じっけん</t>
    </rPh>
    <rPh sb="15" eb="17">
      <t>けっか</t>
    </rPh>
    <rPh sb="18" eb="19">
      <t>もと</t>
    </rPh>
    <rPh sb="22" eb="23">
      <t>か</t>
    </rPh>
    <phoneticPr fontId="2" type="Hiragana"/>
  </si>
  <si>
    <t>授業中に、自分の考えや考察を周りの人に説明したり発表したりしていますか。</t>
    <rPh sb="0" eb="3">
      <t>じゅぎょうちゅう</t>
    </rPh>
    <rPh sb="5" eb="7">
      <t>じぶん</t>
    </rPh>
    <rPh sb="8" eb="9">
      <t>かんが</t>
    </rPh>
    <rPh sb="11" eb="13">
      <t>こうさつ</t>
    </rPh>
    <rPh sb="14" eb="15">
      <t>まわ</t>
    </rPh>
    <rPh sb="17" eb="18">
      <t>ひと</t>
    </rPh>
    <rPh sb="19" eb="21">
      <t>せつめい</t>
    </rPh>
    <rPh sb="24" eb="26">
      <t>はっぴょう</t>
    </rPh>
    <phoneticPr fontId="2" type="Hiragana"/>
  </si>
  <si>
    <t>理科の授業で学習したことを、次の学習や普段の生活に生かせないか考えていますか。</t>
    <rPh sb="0" eb="2">
      <t>りか</t>
    </rPh>
    <rPh sb="3" eb="5">
      <t>じゅぎょう</t>
    </rPh>
    <rPh sb="6" eb="8">
      <t>がくしゅう</t>
    </rPh>
    <rPh sb="14" eb="15">
      <t>つぎ</t>
    </rPh>
    <rPh sb="16" eb="18">
      <t>がくしゅう</t>
    </rPh>
    <rPh sb="19" eb="21">
      <t>ふだん</t>
    </rPh>
    <rPh sb="22" eb="24">
      <t>せいかつ</t>
    </rPh>
    <rPh sb="25" eb="26">
      <t>い</t>
    </rPh>
    <rPh sb="31" eb="32">
      <t>かんが</t>
    </rPh>
    <phoneticPr fontId="2" type="Hiragana"/>
  </si>
  <si>
    <t>（４）なる　　　（３）少しなる　　　（２）あまりならない　　（１）ほとんどならない</t>
    <rPh sb="11" eb="12">
      <t>すこ</t>
    </rPh>
    <phoneticPr fontId="2" type="Hiragana"/>
  </si>
  <si>
    <t>学校名</t>
    <rPh sb="0" eb="3">
      <t>ガッコウメイ</t>
    </rPh>
    <phoneticPr fontId="2"/>
  </si>
  <si>
    <t>学年</t>
    <rPh sb="0" eb="2">
      <t>ガクネン</t>
    </rPh>
    <phoneticPr fontId="2"/>
  </si>
  <si>
    <t>組</t>
    <rPh sb="0" eb="1">
      <t>ク</t>
    </rPh>
    <phoneticPr fontId="2"/>
  </si>
  <si>
    <t>○</t>
    <phoneticPr fontId="2"/>
  </si>
  <si>
    <t>１年「身近な物理現象」</t>
    <rPh sb="1" eb="2">
      <t>ネン</t>
    </rPh>
    <rPh sb="3" eb="5">
      <t>ミジカ</t>
    </rPh>
    <rPh sb="6" eb="8">
      <t>ブツリ</t>
    </rPh>
    <rPh sb="8" eb="10">
      <t>ゲンショウ</t>
    </rPh>
    <phoneticPr fontId="2"/>
  </si>
  <si>
    <t>１年「身の回りの物質」</t>
    <rPh sb="1" eb="2">
      <t>ネン</t>
    </rPh>
    <rPh sb="3" eb="4">
      <t>ミ</t>
    </rPh>
    <rPh sb="5" eb="6">
      <t>マワ</t>
    </rPh>
    <rPh sb="8" eb="10">
      <t>ブッシツ</t>
    </rPh>
    <phoneticPr fontId="2"/>
  </si>
  <si>
    <t>２年「化学変化と原子・分子」</t>
    <rPh sb="1" eb="2">
      <t>ネン</t>
    </rPh>
    <rPh sb="3" eb="5">
      <t>カガク</t>
    </rPh>
    <rPh sb="5" eb="7">
      <t>ヘンカ</t>
    </rPh>
    <rPh sb="8" eb="10">
      <t>ゲンシ</t>
    </rPh>
    <rPh sb="11" eb="13">
      <t>ブンシ</t>
    </rPh>
    <phoneticPr fontId="2"/>
  </si>
  <si>
    <t>３年「運動とエネルギー」</t>
    <rPh sb="1" eb="2">
      <t>ネン</t>
    </rPh>
    <rPh sb="3" eb="5">
      <t>ウンドウ</t>
    </rPh>
    <phoneticPr fontId="2"/>
  </si>
  <si>
    <t>３年「化学変化とイオン」</t>
    <rPh sb="1" eb="2">
      <t>ネン</t>
    </rPh>
    <rPh sb="3" eb="5">
      <t>カガク</t>
    </rPh>
    <rPh sb="5" eb="7">
      <t>ヘンカ</t>
    </rPh>
    <phoneticPr fontId="2"/>
  </si>
  <si>
    <t>３年「科学技術と人間」</t>
    <rPh sb="1" eb="2">
      <t>ネン</t>
    </rPh>
    <rPh sb="3" eb="5">
      <t>カガク</t>
    </rPh>
    <rPh sb="5" eb="7">
      <t>ギジュツ</t>
    </rPh>
    <rPh sb="8" eb="10">
      <t>ニンゲン</t>
    </rPh>
    <phoneticPr fontId="2"/>
  </si>
  <si>
    <t>１年「植物の生活と種類」</t>
    <rPh sb="1" eb="2">
      <t>ネン</t>
    </rPh>
    <rPh sb="3" eb="5">
      <t>ショクブツ</t>
    </rPh>
    <rPh sb="6" eb="8">
      <t>セイカツ</t>
    </rPh>
    <rPh sb="9" eb="11">
      <t>シュルイ</t>
    </rPh>
    <phoneticPr fontId="2"/>
  </si>
  <si>
    <t>２年「大地の成り立ちと変化」</t>
    <rPh sb="1" eb="2">
      <t>ネン</t>
    </rPh>
    <rPh sb="3" eb="5">
      <t>ダイチ</t>
    </rPh>
    <rPh sb="6" eb="7">
      <t>ナ</t>
    </rPh>
    <rPh sb="8" eb="9">
      <t>タ</t>
    </rPh>
    <rPh sb="11" eb="13">
      <t>ヘンカ</t>
    </rPh>
    <phoneticPr fontId="2"/>
  </si>
  <si>
    <t>２年「動物の生活と生物の変遷」</t>
    <rPh sb="1" eb="2">
      <t>ネン</t>
    </rPh>
    <rPh sb="3" eb="5">
      <t>ドウブツ</t>
    </rPh>
    <rPh sb="6" eb="8">
      <t>セイカツ</t>
    </rPh>
    <rPh sb="9" eb="11">
      <t>セイブツ</t>
    </rPh>
    <rPh sb="12" eb="14">
      <t>ヘンセン</t>
    </rPh>
    <phoneticPr fontId="2"/>
  </si>
  <si>
    <t>２年「気象とその変化」</t>
    <rPh sb="1" eb="2">
      <t>ネン</t>
    </rPh>
    <rPh sb="3" eb="5">
      <t>キショウ</t>
    </rPh>
    <rPh sb="8" eb="10">
      <t>ヘンカ</t>
    </rPh>
    <phoneticPr fontId="2"/>
  </si>
  <si>
    <t>３年「生命の連続性」</t>
    <rPh sb="1" eb="2">
      <t>ネン</t>
    </rPh>
    <rPh sb="3" eb="5">
      <t>セイメイ</t>
    </rPh>
    <rPh sb="6" eb="9">
      <t>レンゾクセイ</t>
    </rPh>
    <phoneticPr fontId="2"/>
  </si>
  <si>
    <t>３年「地球と宇宙」</t>
    <rPh sb="1" eb="2">
      <t>ネン</t>
    </rPh>
    <rPh sb="3" eb="5">
      <t>チキュウ</t>
    </rPh>
    <rPh sb="6" eb="8">
      <t>ウチュウ</t>
    </rPh>
    <phoneticPr fontId="2"/>
  </si>
  <si>
    <t>３年「自然と人間」</t>
    <rPh sb="1" eb="2">
      <t>ネン</t>
    </rPh>
    <rPh sb="3" eb="5">
      <t>シゼン</t>
    </rPh>
    <rPh sb="6" eb="8">
      <t>ニンゲン</t>
    </rPh>
    <phoneticPr fontId="2"/>
  </si>
  <si>
    <t>単元名</t>
    <rPh sb="0" eb="3">
      <t>タンゲンメイ</t>
    </rPh>
    <phoneticPr fontId="2"/>
  </si>
  <si>
    <t>入力方法</t>
    <rPh sb="0" eb="2">
      <t>ニュウリョク</t>
    </rPh>
    <rPh sb="2" eb="4">
      <t>ホウホウ</t>
    </rPh>
    <phoneticPr fontId="2"/>
  </si>
  <si>
    <t>生徒用アンケートを実施し入力すると、このシートに各項目ごとの平均点（最高4.0）と、それらをレーダーチャートにしたものが表示されます。事前、事後と重ね合わせたグラフになります。</t>
    <rPh sb="0" eb="3">
      <t>セイトヨウ</t>
    </rPh>
    <rPh sb="9" eb="11">
      <t>ジッシ</t>
    </rPh>
    <rPh sb="12" eb="14">
      <t>ニュウリョク</t>
    </rPh>
    <rPh sb="24" eb="27">
      <t>カクコウモク</t>
    </rPh>
    <rPh sb="30" eb="33">
      <t>ヘイキンテン</t>
    </rPh>
    <rPh sb="34" eb="36">
      <t>サイコウ</t>
    </rPh>
    <rPh sb="60" eb="62">
      <t>ヒョウジ</t>
    </rPh>
    <rPh sb="67" eb="69">
      <t>ジゼン</t>
    </rPh>
    <rPh sb="70" eb="72">
      <t>ジゴ</t>
    </rPh>
    <rPh sb="73" eb="74">
      <t>カサ</t>
    </rPh>
    <rPh sb="75" eb="76">
      <t>ア</t>
    </rPh>
    <phoneticPr fontId="2"/>
  </si>
  <si>
    <t>生徒用アンケートの実施後、このシートに入力を行います。
「入力方法」をご覧になり、作業を行ってください。</t>
    <rPh sb="0" eb="3">
      <t>セイトヨウ</t>
    </rPh>
    <rPh sb="9" eb="11">
      <t>ジッシ</t>
    </rPh>
    <rPh sb="11" eb="12">
      <t>ゴ</t>
    </rPh>
    <rPh sb="19" eb="21">
      <t>ニュウリョク</t>
    </rPh>
    <rPh sb="22" eb="23">
      <t>オコナ</t>
    </rPh>
    <rPh sb="29" eb="31">
      <t>ニュウリョク</t>
    </rPh>
    <rPh sb="31" eb="33">
      <t>ホウホウ</t>
    </rPh>
    <rPh sb="36" eb="37">
      <t>ラン</t>
    </rPh>
    <rPh sb="41" eb="43">
      <t>サギョウ</t>
    </rPh>
    <rPh sb="44" eb="45">
      <t>オコナ</t>
    </rPh>
    <phoneticPr fontId="2"/>
  </si>
  <si>
    <t>①まず、上の学校名～単元名を入力してください。</t>
    <rPh sb="4" eb="5">
      <t>ウエ</t>
    </rPh>
    <rPh sb="6" eb="9">
      <t>ガッコウメイ</t>
    </rPh>
    <rPh sb="10" eb="12">
      <t>タンゲン</t>
    </rPh>
    <rPh sb="12" eb="13">
      <t>メイ</t>
    </rPh>
    <rPh sb="14" eb="16">
      <t>ニュウリョク</t>
    </rPh>
    <phoneticPr fontId="2"/>
  </si>
  <si>
    <t>②個別の入力で、性別はプルダウンより選択して下さい。男女別に分ける必要はありません。</t>
    <rPh sb="1" eb="3">
      <t>コベツ</t>
    </rPh>
    <rPh sb="4" eb="6">
      <t>ニュウリョク</t>
    </rPh>
    <phoneticPr fontId="2"/>
  </si>
  <si>
    <t>③回答は問題番号順に数字を連続して入力し、12桁の数字にして下さい。
例：432333241334</t>
    <phoneticPr fontId="2"/>
  </si>
  <si>
    <t>④入力後、右の12列に数字が入っているかを確認してください。</t>
    <phoneticPr fontId="2"/>
  </si>
  <si>
    <t>授業改善後、事前調査と同一のアンケートを実施した時に入力を行うシートです。「入力方法」をご覧になり、作業を行ってください。</t>
    <rPh sb="0" eb="2">
      <t>ジュギョウ</t>
    </rPh>
    <rPh sb="2" eb="4">
      <t>カイゼン</t>
    </rPh>
    <rPh sb="4" eb="5">
      <t>ゴ</t>
    </rPh>
    <rPh sb="6" eb="8">
      <t>ジゼン</t>
    </rPh>
    <rPh sb="8" eb="10">
      <t>チョウサ</t>
    </rPh>
    <rPh sb="11" eb="13">
      <t>ドウイツ</t>
    </rPh>
    <rPh sb="20" eb="22">
      <t>ジッシ</t>
    </rPh>
    <rPh sb="24" eb="25">
      <t>トキ</t>
    </rPh>
    <rPh sb="26" eb="28">
      <t>ニュウリョク</t>
    </rPh>
    <rPh sb="29" eb="30">
      <t>オコナ</t>
    </rPh>
    <rPh sb="38" eb="40">
      <t>ニュウリョク</t>
    </rPh>
    <rPh sb="40" eb="42">
      <t>ホウホウ</t>
    </rPh>
    <rPh sb="45" eb="46">
      <t>ラン</t>
    </rPh>
    <rPh sb="50" eb="52">
      <t>サギョウ</t>
    </rPh>
    <rPh sb="53" eb="54">
      <t>オコナ</t>
    </rPh>
    <phoneticPr fontId="2"/>
  </si>
  <si>
    <t>このシートは、生徒（事前・事後）・教師アンケートの結果から、育成すべき資質・能力をレーダーチャートに表したものです。
生徒の意識の変容が、教師の意識とのずれを解消しているかどうかを確認してください。
また、次の単元の指導に向けての課題（伸びが小さかった、未だ低く推移しているなど）を確認し、指導重点項目としましょう。</t>
    <rPh sb="10" eb="12">
      <t>ジゼン</t>
    </rPh>
    <rPh sb="13" eb="15">
      <t>ジゴ</t>
    </rPh>
    <rPh sb="59" eb="61">
      <t>セイト</t>
    </rPh>
    <rPh sb="62" eb="64">
      <t>イシキ</t>
    </rPh>
    <rPh sb="65" eb="67">
      <t>ヘンヨウ</t>
    </rPh>
    <rPh sb="69" eb="71">
      <t>キョウシ</t>
    </rPh>
    <rPh sb="72" eb="74">
      <t>イシキ</t>
    </rPh>
    <rPh sb="79" eb="81">
      <t>カイショウ</t>
    </rPh>
    <rPh sb="90" eb="92">
      <t>カクニン</t>
    </rPh>
    <rPh sb="103" eb="104">
      <t>ツギ</t>
    </rPh>
    <rPh sb="105" eb="107">
      <t>タンゲン</t>
    </rPh>
    <rPh sb="108" eb="110">
      <t>シドウ</t>
    </rPh>
    <rPh sb="111" eb="112">
      <t>ム</t>
    </rPh>
    <rPh sb="115" eb="117">
      <t>カダイ</t>
    </rPh>
    <rPh sb="118" eb="119">
      <t>ノ</t>
    </rPh>
    <rPh sb="121" eb="122">
      <t>チイ</t>
    </rPh>
    <rPh sb="127" eb="128">
      <t>イマ</t>
    </rPh>
    <rPh sb="129" eb="130">
      <t>ヒク</t>
    </rPh>
    <rPh sb="131" eb="133">
      <t>スイイ</t>
    </rPh>
    <rPh sb="141" eb="143">
      <t>カクニン</t>
    </rPh>
    <rPh sb="145" eb="147">
      <t>シドウ</t>
    </rPh>
    <rPh sb="147" eb="149">
      <t>ジュウテン</t>
    </rPh>
    <rPh sb="149" eb="151">
      <t>コウモク</t>
    </rPh>
    <phoneticPr fontId="2"/>
  </si>
  <si>
    <t>授業中の生徒の様子を振り返ってみましょう。
「回答」の欄をクリックし、当てはまるものを選んでください。</t>
    <rPh sb="0" eb="2">
      <t>ジュギョウ</t>
    </rPh>
    <rPh sb="2" eb="3">
      <t>チュウ</t>
    </rPh>
    <rPh sb="4" eb="6">
      <t>セイト</t>
    </rPh>
    <rPh sb="7" eb="9">
      <t>ヨウス</t>
    </rPh>
    <rPh sb="10" eb="11">
      <t>フ</t>
    </rPh>
    <rPh sb="12" eb="13">
      <t>カエ</t>
    </rPh>
    <rPh sb="23" eb="25">
      <t>カイトウ</t>
    </rPh>
    <rPh sb="27" eb="28">
      <t>ラン</t>
    </rPh>
    <rPh sb="35" eb="36">
      <t>ア</t>
    </rPh>
    <rPh sb="43" eb="44">
      <t>エラ</t>
    </rPh>
    <phoneticPr fontId="2"/>
  </si>
  <si>
    <t>授業の最初に、先生の話や映像資料、先生が見せる実験などについて、自分の考えをもつようにしていますか。</t>
    <rPh sb="7" eb="9">
      <t>せんせい</t>
    </rPh>
    <rPh sb="17" eb="19">
      <t>せんせい</t>
    </rPh>
    <phoneticPr fontId="2" type="Hiragana"/>
  </si>
  <si>
    <t>授業の課題を解決するために行った観察，実験の計画や、結果のまとめ方、結果から考えたことが正しいかもう一度考えるようにしていますか。</t>
    <phoneticPr fontId="2" type="Hiragana"/>
  </si>
  <si>
    <t>生徒は、授業の最初に、教師の話や映像資料、教師が見せる実験などによって、本時の学習内容への興味・関心を高めていますか。</t>
  </si>
  <si>
    <t>生徒は、授業の最初に、教師の話や映像資料、教師が見せる実験などから、自分の考えをもっていますか。</t>
  </si>
  <si>
    <t>生徒は、観察や実験の前に、何を準備したらよいか自分で考えていますか。</t>
  </si>
  <si>
    <t>生徒は、観察や実験の前に、その方法や手順について自分で考えていますか。</t>
  </si>
  <si>
    <t>生徒は、自分から進んで観察や実験を行っていますか。</t>
  </si>
  <si>
    <t>生徒は、自分の力で考察しようとしていますか。</t>
  </si>
  <si>
    <t>生徒は、考察するときには、観察や実験の結果を基にして書いていますか。</t>
  </si>
  <si>
    <t>生徒は、授業の課題を解決するために行った観察，実験の計画や、結果のまとめ方、結果から考えたことが正しいかもう一度考えるようにしていますか。</t>
  </si>
  <si>
    <t>生徒は、授業中に、自分の考えや考察を周りの人に説明したり発表したりしていますか。</t>
  </si>
  <si>
    <t>生徒は、理科の授業で学習したことを、次の学習や普段の生活に生かせないか考えていますか。</t>
  </si>
  <si>
    <t>授業の最初に、先生の話や映像資料、先生が見せる実験などによって、その授業での学習が楽しみになりますか。</t>
    <rPh sb="6" eb="26">
      <t>、せんせいのはなしやえいぞうしりょう、せんせいがみせるじっけんな</t>
    </rPh>
    <phoneticPr fontId="2" type="Hiragana"/>
  </si>
  <si>
    <t>このアンケートは皆さんの理科の授業での様子についてたずねるものです。それぞれの質問において、自分の考えにあうものに○をつけてください。</t>
    <rPh sb="8" eb="9">
      <t>みな</t>
    </rPh>
    <rPh sb="15" eb="17">
      <t>じゅぎょう</t>
    </rPh>
    <rPh sb="19" eb="21">
      <t>ようす</t>
    </rPh>
    <rPh sb="39" eb="41">
      <t>しつもん</t>
    </rPh>
    <rPh sb="46" eb="48">
      <t>じぶん</t>
    </rPh>
    <rPh sb="49" eb="50">
      <t>かんが</t>
    </rPh>
    <phoneticPr fontId="2" type="Hiragana"/>
  </si>
  <si>
    <t>このシートは、生徒・教師アンケートの結果から、育成すべき資質・能力をレーダーチャートに表したものです。
グラフより、生徒、教師の意識のずれがないか確認してみてください。
・生徒、教師ともに折れ線が低く推移している　→該当する項目について、手立ての不足と考えられます。
・生徒よりも教師の折れ線が高く推移している。→該当する項目について、手立ての見直しが必要であると考えられます。</t>
    <rPh sb="7" eb="9">
      <t>セイト</t>
    </rPh>
    <rPh sb="10" eb="12">
      <t>キョウシ</t>
    </rPh>
    <rPh sb="18" eb="20">
      <t>ケッカ</t>
    </rPh>
    <rPh sb="23" eb="25">
      <t>イクセイ</t>
    </rPh>
    <rPh sb="28" eb="30">
      <t>シシツ</t>
    </rPh>
    <rPh sb="31" eb="33">
      <t>ノウリョク</t>
    </rPh>
    <rPh sb="43" eb="44">
      <t>アラワ</t>
    </rPh>
    <rPh sb="58" eb="60">
      <t>セイト</t>
    </rPh>
    <rPh sb="61" eb="63">
      <t>キョウシ</t>
    </rPh>
    <rPh sb="64" eb="66">
      <t>イシキ</t>
    </rPh>
    <rPh sb="73" eb="75">
      <t>カクニン</t>
    </rPh>
    <phoneticPr fontId="2"/>
  </si>
  <si>
    <t>先生の話や映像資料、先生が見せる実験などを基に、授業で解決すべき課題（学習のめあて）をもつことができますか。</t>
    <rPh sb="10" eb="12">
      <t>せんせい</t>
    </rPh>
    <phoneticPr fontId="2" type="Hiragana"/>
  </si>
  <si>
    <t>課題（学習のめあて）に対して、自分なりの考え（予想など）を持つようにしていますか。</t>
    <rPh sb="0" eb="2">
      <t>かだい</t>
    </rPh>
    <rPh sb="3" eb="5">
      <t>がくしゅう</t>
    </rPh>
    <rPh sb="11" eb="12">
      <t>つい</t>
    </rPh>
    <rPh sb="15" eb="17">
      <t>じぶん</t>
    </rPh>
    <rPh sb="20" eb="21">
      <t>かんが</t>
    </rPh>
    <rPh sb="23" eb="25">
      <t>よそう</t>
    </rPh>
    <rPh sb="29" eb="30">
      <t>も</t>
    </rPh>
    <phoneticPr fontId="2" type="Hiragana"/>
  </si>
  <si>
    <t>③　先生の話や見せる実験を基に、授業で解決すべき課題（学習のめあて）を持つことができますか</t>
    <rPh sb="2" eb="4">
      <t>センセイ</t>
    </rPh>
    <rPh sb="5" eb="6">
      <t>ハナシ</t>
    </rPh>
    <rPh sb="7" eb="8">
      <t>ミ</t>
    </rPh>
    <rPh sb="10" eb="12">
      <t>ジッケン</t>
    </rPh>
    <rPh sb="13" eb="14">
      <t>モト</t>
    </rPh>
    <rPh sb="16" eb="18">
      <t>ジュギョウ</t>
    </rPh>
    <rPh sb="19" eb="21">
      <t>カイケツ</t>
    </rPh>
    <rPh sb="24" eb="26">
      <t>カダイ</t>
    </rPh>
    <rPh sb="27" eb="29">
      <t>ガクシュウ</t>
    </rPh>
    <rPh sb="35" eb="36">
      <t>モ</t>
    </rPh>
    <phoneticPr fontId="2"/>
  </si>
  <si>
    <t>④　課題（学習のめあて）に対して、自分なりの考え（予想など）を持つようにしていますか</t>
    <rPh sb="2" eb="4">
      <t>カダイ</t>
    </rPh>
    <rPh sb="5" eb="7">
      <t>ガクシュウ</t>
    </rPh>
    <rPh sb="13" eb="14">
      <t>タイ</t>
    </rPh>
    <rPh sb="17" eb="19">
      <t>ジブン</t>
    </rPh>
    <rPh sb="22" eb="23">
      <t>カンガ</t>
    </rPh>
    <rPh sb="25" eb="27">
      <t>ヨソウ</t>
    </rPh>
    <rPh sb="31" eb="32">
      <t>モ</t>
    </rPh>
    <phoneticPr fontId="2"/>
  </si>
  <si>
    <t>生徒は、教師の話や映像資料、教師が見せる実験などを基に、授業で解決すべき課題（学習のめあて）をもっていますか。</t>
    <phoneticPr fontId="2"/>
  </si>
  <si>
    <t>生徒は、課題（学習のめあて）に対して、自分なりの考え（予想など）をもっていますか。</t>
    <phoneticPr fontId="2"/>
  </si>
  <si>
    <t>先生の話や見せる実験を基に、授業で解決すべき課題（学習のめあて）を持つことができますか。</t>
    <phoneticPr fontId="2"/>
  </si>
  <si>
    <t>課題（学習のめあて）に対して、自分なりの考え（予想など）を持つようにしていますか。</t>
    <phoneticPr fontId="2"/>
  </si>
  <si>
    <t>（　　）年（　　　）組　　男・女
名前（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</si>
</sst>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メイリオ"/>
      <family val="3"/>
      <charset val="128"/>
    </font>
    <font>
      <sz val="6"/>
      <color theme="1"/>
      <name val="ＭＳ Ｐゴシック"/>
      <family val="2"/>
      <charset val="128"/>
      <scheme val="minor"/>
    </font>
    <font>
      <sz val="10.5"/>
      <color theme="1"/>
      <name val="ＭＳ 明朝"/>
      <family val="1"/>
      <charset val="128"/>
    </font>
    <font>
      <b/>
      <sz val="18"/>
      <color theme="1"/>
      <name val="メイリオ"/>
      <family val="3"/>
      <charset val="128"/>
    </font>
    <font>
      <sz val="12"/>
      <color theme="1"/>
      <name val="ＭＳ Ｐゴシック"/>
      <family val="2"/>
      <charset val="128"/>
      <scheme val="minor"/>
    </font>
    <font>
      <sz val="11"/>
      <color theme="1"/>
      <name val="HG丸ｺﾞｼｯｸM-PRO"/>
      <family val="3"/>
      <charset val="128"/>
    </font>
    <font>
      <b/>
      <sz val="14"/>
      <color theme="1"/>
      <name val="HG丸ｺﾞｼｯｸM-PRO"/>
      <family val="3"/>
      <charset val="128"/>
    </font>
    <font>
      <sz val="10.5"/>
      <color theme="1"/>
      <name val="HG丸ｺﾞｼｯｸM-PRO"/>
      <family val="3"/>
      <charset val="128"/>
    </font>
    <font>
      <sz val="10"/>
      <color theme="1"/>
      <name val="HG丸ｺﾞｼｯｸM-PRO"/>
      <family val="3"/>
      <charset val="128"/>
    </font>
    <font>
      <b/>
      <sz val="18"/>
      <color theme="1"/>
      <name val="HG丸ｺﾞｼｯｸM-PRO"/>
      <family val="3"/>
      <charset val="128"/>
    </font>
    <font>
      <sz val="9"/>
      <color theme="1"/>
      <name val="HG丸ｺﾞｼｯｸM-PRO"/>
      <family val="3"/>
      <charset val="128"/>
    </font>
    <font>
      <sz val="8"/>
      <color theme="1"/>
      <name val="HG丸ｺﾞｼｯｸM-PRO"/>
      <family val="3"/>
      <charset val="128"/>
    </font>
    <font>
      <b/>
      <sz val="9"/>
      <color theme="1"/>
      <name val="HG丸ｺﾞｼｯｸM-PRO"/>
      <family val="3"/>
      <charset val="128"/>
    </font>
  </fonts>
  <fills count="1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D9FFFF"/>
        <bgColor indexed="64"/>
      </patternFill>
    </fill>
    <fill>
      <patternFill patternType="solid">
        <fgColor rgb="FFEFFFEF"/>
        <bgColor indexed="64"/>
      </patternFill>
    </fill>
    <fill>
      <patternFill patternType="solid">
        <fgColor rgb="FFFFF7FF"/>
        <bgColor indexed="64"/>
      </patternFill>
    </fill>
    <fill>
      <patternFill patternType="solid">
        <fgColor rgb="FFFFFAEF"/>
        <bgColor indexed="64"/>
      </patternFill>
    </fill>
    <fill>
      <patternFill patternType="solid">
        <fgColor rgb="FFFFFFC1"/>
        <bgColor indexed="64"/>
      </patternFill>
    </fill>
    <fill>
      <patternFill patternType="solid">
        <fgColor rgb="FFFEF6F0"/>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3">
    <xf numFmtId="0" fontId="0" fillId="0" borderId="0" xfId="0">
      <alignment vertical="center"/>
    </xf>
    <xf numFmtId="176" fontId="0" fillId="0" borderId="0" xfId="0" applyNumberFormat="1">
      <alignment vertical="center"/>
    </xf>
    <xf numFmtId="0" fontId="0" fillId="0" borderId="0" xfId="0" applyFill="1">
      <alignment vertical="center"/>
    </xf>
    <xf numFmtId="0" fontId="0" fillId="0" borderId="0" xfId="0" applyBorder="1">
      <alignment vertical="center"/>
    </xf>
    <xf numFmtId="0" fontId="5" fillId="0" borderId="0" xfId="0" applyFont="1" applyBorder="1" applyAlignment="1">
      <alignment vertical="center" wrapText="1"/>
    </xf>
    <xf numFmtId="0" fontId="5" fillId="0" borderId="5" xfId="0" applyFont="1" applyBorder="1" applyAlignment="1">
      <alignment vertical="center" wrapText="1"/>
    </xf>
    <xf numFmtId="0" fontId="0" fillId="2" borderId="9" xfId="0" applyFill="1" applyBorder="1" applyAlignment="1">
      <alignment horizontal="center" vertical="center"/>
    </xf>
    <xf numFmtId="0" fontId="0" fillId="0" borderId="0" xfId="0" applyAlignment="1">
      <alignment horizontal="center" vertical="center"/>
    </xf>
    <xf numFmtId="177" fontId="0" fillId="0" borderId="9" xfId="0" applyNumberFormat="1" applyBorder="1" applyAlignment="1">
      <alignment horizontal="center" vertical="center"/>
    </xf>
    <xf numFmtId="177" fontId="0" fillId="0" borderId="13" xfId="0" applyNumberFormat="1" applyBorder="1" applyAlignment="1">
      <alignment horizontal="center" vertical="center"/>
    </xf>
    <xf numFmtId="177" fontId="0" fillId="0" borderId="16" xfId="0" applyNumberFormat="1" applyBorder="1" applyAlignment="1">
      <alignment horizontal="center" vertical="center"/>
    </xf>
    <xf numFmtId="0" fontId="0" fillId="0" borderId="0" xfId="0" applyFill="1" applyAlignment="1">
      <alignment horizontal="center" vertical="center"/>
    </xf>
    <xf numFmtId="2" fontId="0" fillId="0" borderId="0" xfId="0" applyNumberFormat="1">
      <alignment vertical="center"/>
    </xf>
    <xf numFmtId="0" fontId="0" fillId="0" borderId="0" xfId="0" applyAlignment="1">
      <alignment vertical="center" shrinkToFit="1"/>
    </xf>
    <xf numFmtId="9" fontId="0" fillId="0" borderId="0" xfId="1" applyFont="1" applyAlignment="1">
      <alignment vertical="center" shrinkToFit="1"/>
    </xf>
    <xf numFmtId="0" fontId="6" fillId="0" borderId="0" xfId="0" applyFont="1" applyAlignment="1">
      <alignment vertical="center" shrinkToFit="1"/>
    </xf>
    <xf numFmtId="2" fontId="0" fillId="0" borderId="0" xfId="0" applyNumberFormat="1" applyAlignment="1">
      <alignment vertical="center" shrinkToFit="1"/>
    </xf>
    <xf numFmtId="177" fontId="0" fillId="0" borderId="0" xfId="0" applyNumberFormat="1" applyBorder="1" applyAlignment="1">
      <alignment horizontal="center" vertical="center"/>
    </xf>
    <xf numFmtId="0" fontId="0" fillId="0" borderId="0" xfId="0" applyFill="1" applyBorder="1" applyAlignment="1">
      <alignment horizontal="center" vertical="center"/>
    </xf>
    <xf numFmtId="0" fontId="7" fillId="0" borderId="0" xfId="0" applyFont="1" applyAlignment="1">
      <alignment horizontal="left" vertical="center"/>
    </xf>
    <xf numFmtId="0" fontId="3" fillId="0" borderId="23"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4" fillId="0" borderId="23" xfId="0" applyFont="1" applyBorder="1" applyAlignment="1">
      <alignment vertical="center" wrapText="1"/>
    </xf>
    <xf numFmtId="0" fontId="3" fillId="0" borderId="0" xfId="0" applyFont="1" applyBorder="1" applyAlignment="1">
      <alignment vertical="center" wrapText="1"/>
    </xf>
    <xf numFmtId="0" fontId="4" fillId="0" borderId="0" xfId="0" applyFont="1" applyBorder="1" applyAlignment="1">
      <alignment vertical="center" wrapText="1"/>
    </xf>
    <xf numFmtId="177" fontId="0" fillId="0" borderId="23" xfId="0" applyNumberFormat="1" applyFont="1" applyBorder="1" applyAlignment="1">
      <alignment horizontal="center" vertical="center" wrapText="1"/>
    </xf>
    <xf numFmtId="177" fontId="0" fillId="0" borderId="24" xfId="0" applyNumberFormat="1" applyFont="1" applyBorder="1" applyAlignment="1">
      <alignment horizontal="center" vertical="center" wrapText="1"/>
    </xf>
    <xf numFmtId="177" fontId="0" fillId="0" borderId="25" xfId="0" applyNumberFormat="1"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177" fontId="0" fillId="0" borderId="0" xfId="0" applyNumberFormat="1" applyFont="1" applyBorder="1" applyAlignment="1">
      <alignment vertical="center" wrapText="1"/>
    </xf>
    <xf numFmtId="0" fontId="0" fillId="4" borderId="9" xfId="0" applyFill="1" applyBorder="1" applyAlignment="1">
      <alignment horizontal="center" vertical="center"/>
    </xf>
    <xf numFmtId="0" fontId="0" fillId="4" borderId="9" xfId="0" applyFill="1" applyBorder="1" applyAlignment="1">
      <alignment horizontal="center" vertical="center" shrinkToFit="1"/>
    </xf>
    <xf numFmtId="0" fontId="0" fillId="2" borderId="9" xfId="0" applyFill="1" applyBorder="1" applyAlignment="1">
      <alignment horizontal="center" vertical="center" shrinkToFit="1"/>
    </xf>
    <xf numFmtId="0" fontId="3" fillId="0" borderId="0" xfId="0" applyFont="1">
      <alignment vertical="center"/>
    </xf>
    <xf numFmtId="0" fontId="3" fillId="2" borderId="9" xfId="0" applyFont="1" applyFill="1" applyBorder="1" applyAlignment="1">
      <alignment horizontal="center" vertical="center"/>
    </xf>
    <xf numFmtId="0" fontId="3" fillId="2" borderId="24" xfId="0" applyFont="1" applyFill="1" applyBorder="1" applyAlignment="1">
      <alignment horizontal="center" vertical="center"/>
    </xf>
    <xf numFmtId="0" fontId="0" fillId="6" borderId="17" xfId="0" applyFill="1" applyBorder="1" applyAlignment="1">
      <alignment horizontal="center" vertical="center"/>
    </xf>
    <xf numFmtId="0" fontId="0" fillId="0" borderId="9" xfId="0" applyBorder="1" applyAlignment="1">
      <alignment horizontal="center" vertical="center"/>
    </xf>
    <xf numFmtId="0" fontId="0" fillId="5" borderId="9" xfId="0" applyFill="1" applyBorder="1" applyAlignment="1">
      <alignment horizontal="center" vertical="center"/>
    </xf>
    <xf numFmtId="0" fontId="3" fillId="5" borderId="9" xfId="0" applyFont="1" applyFill="1" applyBorder="1" applyAlignment="1">
      <alignment horizontal="center" vertical="center"/>
    </xf>
    <xf numFmtId="176" fontId="0" fillId="5" borderId="9" xfId="0" applyNumberFormat="1" applyFill="1" applyBorder="1" applyAlignment="1">
      <alignment horizontal="center" vertical="center"/>
    </xf>
    <xf numFmtId="177" fontId="0" fillId="0" borderId="0" xfId="0" applyNumberFormat="1" applyFill="1" applyBorder="1" applyAlignment="1">
      <alignment horizontal="center" vertical="center"/>
    </xf>
    <xf numFmtId="0" fontId="4" fillId="13" borderId="33" xfId="0" applyFont="1" applyFill="1" applyBorder="1" applyAlignment="1">
      <alignment vertical="center" shrinkToFit="1"/>
    </xf>
    <xf numFmtId="0" fontId="3" fillId="13" borderId="33" xfId="0" applyFont="1" applyFill="1" applyBorder="1" applyAlignment="1">
      <alignment vertical="center"/>
    </xf>
    <xf numFmtId="0" fontId="0" fillId="0" borderId="0" xfId="0" applyAlignment="1">
      <alignment vertical="center" wrapText="1"/>
    </xf>
    <xf numFmtId="0" fontId="3" fillId="0" borderId="0" xfId="0" applyFont="1" applyFill="1" applyBorder="1" applyAlignment="1">
      <alignment vertical="center" wrapText="1"/>
    </xf>
    <xf numFmtId="176" fontId="9" fillId="0" borderId="9" xfId="0" applyNumberFormat="1" applyFont="1" applyBorder="1">
      <alignment vertical="center"/>
    </xf>
    <xf numFmtId="0" fontId="9" fillId="2" borderId="9" xfId="0" applyFont="1" applyFill="1" applyBorder="1" applyAlignment="1">
      <alignment horizontal="center" vertical="center"/>
    </xf>
    <xf numFmtId="0" fontId="12" fillId="0" borderId="0" xfId="0" applyFont="1" applyAlignment="1">
      <alignment horizontal="center" vertical="center"/>
    </xf>
    <xf numFmtId="0" fontId="10" fillId="0" borderId="0" xfId="0" applyFont="1">
      <alignment vertical="center"/>
    </xf>
    <xf numFmtId="0" fontId="12" fillId="0" borderId="0" xfId="0" applyFont="1" applyAlignment="1">
      <alignment horizontal="left" vertical="center"/>
    </xf>
    <xf numFmtId="0" fontId="13" fillId="0" borderId="17" xfId="0" applyFont="1" applyBorder="1" applyAlignment="1">
      <alignment horizontal="left" vertical="center" shrinkToFit="1"/>
    </xf>
    <xf numFmtId="0" fontId="13" fillId="0" borderId="20" xfId="0" applyFont="1" applyBorder="1" applyAlignment="1">
      <alignment horizontal="justify" vertical="center" wrapText="1"/>
    </xf>
    <xf numFmtId="0" fontId="13" fillId="0" borderId="22" xfId="0" applyFont="1" applyBorder="1" applyAlignment="1">
      <alignment horizontal="left" vertical="center" shrinkToFit="1"/>
    </xf>
    <xf numFmtId="0" fontId="13" fillId="0" borderId="22" xfId="0" applyFont="1" applyBorder="1" applyAlignment="1">
      <alignment horizontal="left" vertical="center" wrapText="1"/>
    </xf>
    <xf numFmtId="0" fontId="13" fillId="0" borderId="18" xfId="0" applyFont="1" applyBorder="1" applyAlignment="1">
      <alignment horizontal="justify" vertical="center" wrapText="1"/>
    </xf>
    <xf numFmtId="0" fontId="10" fillId="0" borderId="0" xfId="0" applyFont="1" applyAlignment="1">
      <alignment horizontal="center" vertical="center"/>
    </xf>
    <xf numFmtId="0" fontId="10" fillId="0" borderId="0" xfId="0" applyFont="1" applyFill="1">
      <alignment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26" xfId="0" applyFont="1" applyFill="1" applyBorder="1" applyAlignment="1">
      <alignment horizontal="center" vertical="center"/>
    </xf>
    <xf numFmtId="0" fontId="10" fillId="7" borderId="12" xfId="0" applyFont="1" applyFill="1" applyBorder="1" applyAlignment="1">
      <alignment horizontal="center" vertical="center"/>
    </xf>
    <xf numFmtId="0" fontId="10" fillId="0" borderId="13" xfId="0" applyFont="1" applyBorder="1">
      <alignment vertical="center"/>
    </xf>
    <xf numFmtId="177" fontId="15" fillId="0" borderId="27" xfId="0" applyNumberFormat="1" applyFont="1" applyBorder="1" applyAlignment="1">
      <alignment horizontal="center" vertical="center"/>
    </xf>
    <xf numFmtId="0" fontId="10" fillId="0" borderId="0" xfId="0" applyFont="1" applyFill="1" applyAlignment="1">
      <alignment horizontal="center" vertical="center" wrapText="1"/>
    </xf>
    <xf numFmtId="0" fontId="10" fillId="7" borderId="14" xfId="0" applyFont="1" applyFill="1" applyBorder="1" applyAlignment="1">
      <alignment horizontal="center" vertical="center"/>
    </xf>
    <xf numFmtId="0" fontId="10" fillId="0" borderId="9" xfId="0" applyFont="1" applyBorder="1">
      <alignment vertical="center"/>
    </xf>
    <xf numFmtId="177" fontId="15" fillId="0" borderId="28" xfId="0" applyNumberFormat="1" applyFont="1" applyBorder="1" applyAlignment="1">
      <alignment horizontal="center" vertical="center"/>
    </xf>
    <xf numFmtId="0" fontId="10" fillId="7" borderId="15" xfId="0" applyFont="1" applyFill="1" applyBorder="1" applyAlignment="1">
      <alignment horizontal="center" vertical="center"/>
    </xf>
    <xf numFmtId="0" fontId="10" fillId="0" borderId="16" xfId="0" applyFont="1" applyBorder="1">
      <alignment vertical="center"/>
    </xf>
    <xf numFmtId="177" fontId="15" fillId="0" borderId="29" xfId="0" applyNumberFormat="1" applyFont="1" applyBorder="1" applyAlignment="1">
      <alignment horizontal="center" vertical="center"/>
    </xf>
    <xf numFmtId="0" fontId="10" fillId="0" borderId="0" xfId="0" applyFont="1" applyFill="1" applyAlignment="1">
      <alignment horizontal="center" vertical="center"/>
    </xf>
    <xf numFmtId="0" fontId="15" fillId="8" borderId="9" xfId="0" applyFont="1" applyFill="1" applyBorder="1" applyAlignment="1">
      <alignment vertical="center" wrapText="1"/>
    </xf>
    <xf numFmtId="0" fontId="15" fillId="8" borderId="13" xfId="0" applyFont="1" applyFill="1" applyBorder="1" applyAlignment="1">
      <alignment vertical="center" wrapText="1"/>
    </xf>
    <xf numFmtId="0" fontId="15" fillId="8" borderId="16" xfId="0" applyFont="1" applyFill="1" applyBorder="1" applyAlignment="1">
      <alignment vertical="center" wrapText="1"/>
    </xf>
    <xf numFmtId="0" fontId="16" fillId="8" borderId="9" xfId="0" applyFont="1" applyFill="1" applyBorder="1" applyAlignment="1">
      <alignment vertical="center" wrapText="1"/>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13" xfId="0" applyFont="1" applyFill="1" applyBorder="1" applyAlignment="1">
      <alignment vertical="center" wrapText="1"/>
    </xf>
    <xf numFmtId="177" fontId="10" fillId="0" borderId="13" xfId="0" applyNumberFormat="1" applyFont="1" applyFill="1" applyBorder="1" applyAlignment="1">
      <alignment horizontal="center" vertical="center" wrapText="1"/>
    </xf>
    <xf numFmtId="177" fontId="10" fillId="0" borderId="0" xfId="0" applyNumberFormat="1" applyFont="1" applyBorder="1" applyAlignment="1">
      <alignment horizontal="center" vertical="center"/>
    </xf>
    <xf numFmtId="0" fontId="10" fillId="0" borderId="9" xfId="0" applyFont="1" applyFill="1" applyBorder="1" applyAlignment="1">
      <alignment vertical="center" wrapText="1"/>
    </xf>
    <xf numFmtId="177" fontId="10" fillId="0" borderId="9" xfId="0" applyNumberFormat="1" applyFont="1" applyFill="1" applyBorder="1" applyAlignment="1">
      <alignment horizontal="center" vertical="center" wrapText="1"/>
    </xf>
    <xf numFmtId="0" fontId="10" fillId="0" borderId="16" xfId="0" applyFont="1" applyFill="1" applyBorder="1" applyAlignment="1">
      <alignment vertical="center" wrapText="1"/>
    </xf>
    <xf numFmtId="177" fontId="10" fillId="0" borderId="16" xfId="0" applyNumberFormat="1" applyFont="1" applyFill="1" applyBorder="1" applyAlignment="1">
      <alignment horizontal="center" vertical="center" wrapText="1"/>
    </xf>
    <xf numFmtId="0" fontId="10" fillId="0" borderId="0" xfId="0" applyFont="1" applyAlignment="1">
      <alignment horizontal="left" vertical="center"/>
    </xf>
    <xf numFmtId="0" fontId="10" fillId="9" borderId="13" xfId="0" applyFont="1" applyFill="1" applyBorder="1" applyAlignment="1">
      <alignment vertical="center" wrapText="1"/>
    </xf>
    <xf numFmtId="177" fontId="10" fillId="9" borderId="13" xfId="0" applyNumberFormat="1" applyFont="1" applyFill="1" applyBorder="1" applyAlignment="1">
      <alignment horizontal="center" vertical="center" wrapText="1"/>
    </xf>
    <xf numFmtId="177" fontId="10" fillId="9" borderId="27" xfId="0" applyNumberFormat="1" applyFont="1" applyFill="1" applyBorder="1" applyAlignment="1">
      <alignment horizontal="center" vertical="center"/>
    </xf>
    <xf numFmtId="0" fontId="10" fillId="9" borderId="9" xfId="0" applyFont="1" applyFill="1" applyBorder="1" applyAlignment="1">
      <alignment vertical="center" wrapText="1"/>
    </xf>
    <xf numFmtId="177" fontId="10" fillId="9" borderId="9" xfId="0" applyNumberFormat="1" applyFont="1" applyFill="1" applyBorder="1" applyAlignment="1">
      <alignment horizontal="center" vertical="center" wrapText="1"/>
    </xf>
    <xf numFmtId="177" fontId="10" fillId="9" borderId="28" xfId="0" applyNumberFormat="1" applyFont="1" applyFill="1" applyBorder="1" applyAlignment="1">
      <alignment horizontal="center" vertical="center"/>
    </xf>
    <xf numFmtId="0" fontId="10" fillId="9" borderId="16" xfId="0" applyFont="1" applyFill="1" applyBorder="1" applyAlignment="1">
      <alignment vertical="center" wrapText="1"/>
    </xf>
    <xf numFmtId="177" fontId="10" fillId="9" borderId="16" xfId="0" applyNumberFormat="1" applyFont="1" applyFill="1" applyBorder="1" applyAlignment="1">
      <alignment horizontal="center" vertical="center" wrapText="1"/>
    </xf>
    <xf numFmtId="177" fontId="10" fillId="9" borderId="29" xfId="0" applyNumberFormat="1" applyFont="1" applyFill="1" applyBorder="1" applyAlignment="1">
      <alignment horizontal="center" vertical="center"/>
    </xf>
    <xf numFmtId="0" fontId="10" fillId="11" borderId="13" xfId="0" applyFont="1" applyFill="1" applyBorder="1" applyAlignment="1">
      <alignment vertical="center" wrapText="1"/>
    </xf>
    <xf numFmtId="177" fontId="10" fillId="11" borderId="13" xfId="0" applyNumberFormat="1" applyFont="1" applyFill="1" applyBorder="1" applyAlignment="1">
      <alignment horizontal="center" vertical="center" wrapText="1"/>
    </xf>
    <xf numFmtId="177" fontId="10" fillId="11" borderId="27" xfId="0" applyNumberFormat="1" applyFont="1" applyFill="1" applyBorder="1" applyAlignment="1">
      <alignment horizontal="center" vertical="center"/>
    </xf>
    <xf numFmtId="0" fontId="10" fillId="11" borderId="9" xfId="0" applyFont="1" applyFill="1" applyBorder="1" applyAlignment="1">
      <alignment vertical="center" wrapText="1"/>
    </xf>
    <xf numFmtId="177" fontId="10" fillId="11" borderId="9" xfId="0" applyNumberFormat="1" applyFont="1" applyFill="1" applyBorder="1" applyAlignment="1">
      <alignment horizontal="center" vertical="center" wrapText="1"/>
    </xf>
    <xf numFmtId="177" fontId="10" fillId="11" borderId="28" xfId="0" applyNumberFormat="1" applyFont="1" applyFill="1" applyBorder="1" applyAlignment="1">
      <alignment horizontal="center" vertical="center"/>
    </xf>
    <xf numFmtId="0" fontId="10" fillId="11" borderId="16" xfId="0" applyFont="1" applyFill="1" applyBorder="1" applyAlignment="1">
      <alignment vertical="center" wrapText="1"/>
    </xf>
    <xf numFmtId="177" fontId="10" fillId="11" borderId="16" xfId="0" applyNumberFormat="1" applyFont="1" applyFill="1" applyBorder="1" applyAlignment="1">
      <alignment horizontal="center" vertical="center" wrapText="1"/>
    </xf>
    <xf numFmtId="177" fontId="10" fillId="11" borderId="29" xfId="0" applyNumberFormat="1" applyFont="1" applyFill="1" applyBorder="1" applyAlignment="1">
      <alignment horizontal="center" vertical="center"/>
    </xf>
    <xf numFmtId="0" fontId="10" fillId="10" borderId="13" xfId="0" applyFont="1" applyFill="1" applyBorder="1" applyAlignment="1">
      <alignment vertical="center" wrapText="1"/>
    </xf>
    <xf numFmtId="177" fontId="10" fillId="10" borderId="13" xfId="0" applyNumberFormat="1" applyFont="1" applyFill="1" applyBorder="1" applyAlignment="1">
      <alignment horizontal="center" vertical="center" wrapText="1"/>
    </xf>
    <xf numFmtId="177" fontId="10" fillId="10" borderId="27" xfId="0" applyNumberFormat="1" applyFont="1" applyFill="1" applyBorder="1" applyAlignment="1">
      <alignment horizontal="center" vertical="center"/>
    </xf>
    <xf numFmtId="0" fontId="10" fillId="10" borderId="9" xfId="0" applyFont="1" applyFill="1" applyBorder="1" applyAlignment="1">
      <alignment vertical="center" wrapText="1"/>
    </xf>
    <xf numFmtId="177" fontId="10" fillId="10" borderId="9" xfId="0" applyNumberFormat="1" applyFont="1" applyFill="1" applyBorder="1" applyAlignment="1">
      <alignment horizontal="center" vertical="center" wrapText="1"/>
    </xf>
    <xf numFmtId="177" fontId="10" fillId="10" borderId="28" xfId="0" applyNumberFormat="1" applyFont="1" applyFill="1" applyBorder="1" applyAlignment="1">
      <alignment horizontal="center" vertical="center"/>
    </xf>
    <xf numFmtId="0" fontId="10" fillId="10" borderId="16" xfId="0" applyFont="1" applyFill="1" applyBorder="1" applyAlignment="1">
      <alignment vertical="center" wrapText="1"/>
    </xf>
    <xf numFmtId="177" fontId="10" fillId="10" borderId="16" xfId="0" applyNumberFormat="1" applyFont="1" applyFill="1" applyBorder="1" applyAlignment="1">
      <alignment horizontal="center" vertical="center" wrapText="1"/>
    </xf>
    <xf numFmtId="177" fontId="10" fillId="10" borderId="29" xfId="0" applyNumberFormat="1" applyFont="1" applyFill="1" applyBorder="1" applyAlignment="1">
      <alignment horizontal="center" vertical="center"/>
    </xf>
    <xf numFmtId="0" fontId="16" fillId="3" borderId="11" xfId="0" applyFont="1" applyFill="1" applyBorder="1" applyAlignment="1">
      <alignment horizontal="center" vertical="center" wrapText="1"/>
    </xf>
    <xf numFmtId="0" fontId="10" fillId="0" borderId="0" xfId="0" applyFont="1" applyFill="1" applyAlignment="1">
      <alignment horizontal="left" vertical="center"/>
    </xf>
    <xf numFmtId="0" fontId="10" fillId="0" borderId="13" xfId="0" applyFont="1" applyBorder="1" applyAlignment="1">
      <alignment vertical="center" wrapText="1"/>
    </xf>
    <xf numFmtId="177" fontId="10" fillId="0" borderId="13" xfId="0" applyNumberFormat="1" applyFont="1" applyBorder="1" applyAlignment="1">
      <alignment horizontal="center" vertical="center" wrapText="1"/>
    </xf>
    <xf numFmtId="177" fontId="10" fillId="0" borderId="27" xfId="0" applyNumberFormat="1" applyFont="1" applyBorder="1" applyAlignment="1">
      <alignment horizontal="center" vertical="center"/>
    </xf>
    <xf numFmtId="177" fontId="10" fillId="0" borderId="0" xfId="0" applyNumberFormat="1" applyFont="1" applyFill="1" applyBorder="1" applyAlignment="1">
      <alignment horizontal="center" vertical="center"/>
    </xf>
    <xf numFmtId="0" fontId="10" fillId="0" borderId="9" xfId="0" applyFont="1" applyBorder="1" applyAlignment="1">
      <alignment vertical="center" wrapText="1"/>
    </xf>
    <xf numFmtId="177" fontId="10" fillId="0" borderId="9" xfId="0" applyNumberFormat="1" applyFont="1" applyBorder="1" applyAlignment="1">
      <alignment horizontal="center" vertical="center" wrapText="1"/>
    </xf>
    <xf numFmtId="177" fontId="10" fillId="0" borderId="31" xfId="0" applyNumberFormat="1" applyFont="1" applyBorder="1" applyAlignment="1">
      <alignment horizontal="center" vertical="center" wrapText="1"/>
    </xf>
    <xf numFmtId="177" fontId="10" fillId="0" borderId="28" xfId="0" applyNumberFormat="1" applyFont="1" applyBorder="1" applyAlignment="1">
      <alignment horizontal="center" vertical="center"/>
    </xf>
    <xf numFmtId="0" fontId="10" fillId="0" borderId="16" xfId="0" applyFont="1" applyBorder="1" applyAlignment="1">
      <alignment vertical="center" wrapText="1"/>
    </xf>
    <xf numFmtId="177" fontId="10" fillId="0" borderId="16" xfId="0" applyNumberFormat="1" applyFont="1" applyBorder="1" applyAlignment="1">
      <alignment horizontal="center" vertical="center" wrapText="1"/>
    </xf>
    <xf numFmtId="177" fontId="10" fillId="0" borderId="32" xfId="0" applyNumberFormat="1" applyFont="1" applyBorder="1" applyAlignment="1">
      <alignment horizontal="center" vertical="center" wrapText="1"/>
    </xf>
    <xf numFmtId="177" fontId="10" fillId="0" borderId="29" xfId="0" applyNumberFormat="1" applyFont="1" applyBorder="1" applyAlignment="1">
      <alignment horizontal="center" vertical="center"/>
    </xf>
    <xf numFmtId="177" fontId="10" fillId="0" borderId="30" xfId="0" applyNumberFormat="1" applyFont="1" applyBorder="1" applyAlignment="1">
      <alignment horizontal="center" vertical="center" wrapText="1"/>
    </xf>
    <xf numFmtId="0" fontId="10" fillId="0" borderId="16" xfId="0" applyFont="1" applyBorder="1" applyAlignment="1">
      <alignment vertical="center" shrinkToFit="1"/>
    </xf>
    <xf numFmtId="0" fontId="10" fillId="0" borderId="4" xfId="0" applyFont="1" applyBorder="1">
      <alignment vertical="center"/>
    </xf>
    <xf numFmtId="0" fontId="10" fillId="0" borderId="0" xfId="0" applyFont="1" applyBorder="1">
      <alignment vertical="center"/>
    </xf>
    <xf numFmtId="0" fontId="10" fillId="0" borderId="5" xfId="0" applyFont="1" applyBorder="1">
      <alignment vertical="center"/>
    </xf>
    <xf numFmtId="0" fontId="15" fillId="0" borderId="0" xfId="0" applyFont="1" applyBorder="1">
      <alignment vertical="center"/>
    </xf>
    <xf numFmtId="0" fontId="10" fillId="0" borderId="6" xfId="0" applyFont="1" applyBorder="1">
      <alignment vertical="center"/>
    </xf>
    <xf numFmtId="0" fontId="15" fillId="0" borderId="7"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0" xfId="0" applyFont="1" applyAlignment="1">
      <alignment vertical="center"/>
    </xf>
    <xf numFmtId="0" fontId="8" fillId="12" borderId="0" xfId="0" applyFont="1" applyFill="1" applyAlignment="1">
      <alignment vertical="center"/>
    </xf>
    <xf numFmtId="0" fontId="0" fillId="12" borderId="0" xfId="0" applyFill="1" applyAlignment="1">
      <alignment vertical="center" wrapText="1"/>
    </xf>
    <xf numFmtId="0" fontId="12" fillId="0" borderId="0" xfId="0" applyFont="1" applyAlignment="1">
      <alignment horizontal="left" vertical="center" wrapText="1"/>
    </xf>
    <xf numFmtId="0" fontId="12" fillId="0" borderId="0" xfId="0" applyFont="1" applyAlignment="1">
      <alignment horizontal="right" vertical="center" wrapText="1"/>
    </xf>
    <xf numFmtId="0" fontId="11" fillId="0" borderId="0" xfId="0" applyFont="1" applyAlignment="1">
      <alignment horizontal="center" vertical="center"/>
    </xf>
    <xf numFmtId="0" fontId="10" fillId="0" borderId="0" xfId="0" applyFont="1" applyAlignment="1">
      <alignment horizontal="right" vertical="center"/>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0" fillId="12" borderId="0" xfId="0" applyFill="1" applyAlignment="1">
      <alignment horizontal="left" vertical="center" wrapText="1"/>
    </xf>
    <xf numFmtId="0" fontId="4" fillId="13" borderId="33" xfId="0" applyFont="1" applyFill="1" applyBorder="1" applyAlignment="1">
      <alignment horizontal="left" vertical="center" wrapText="1" shrinkToFit="1"/>
    </xf>
    <xf numFmtId="0" fontId="4" fillId="13" borderId="33" xfId="0" applyFont="1" applyFill="1" applyBorder="1" applyAlignment="1">
      <alignment horizontal="left" vertical="top" wrapText="1" shrinkToFit="1"/>
    </xf>
    <xf numFmtId="0" fontId="3" fillId="13" borderId="33" xfId="0" applyFont="1" applyFill="1" applyBorder="1" applyAlignment="1">
      <alignment horizontal="left" vertical="center" wrapText="1"/>
    </xf>
    <xf numFmtId="0" fontId="3" fillId="13" borderId="18" xfId="0" applyFont="1" applyFill="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Border="1" applyAlignment="1">
      <alignment horizontal="left" vertical="center" wrapText="1"/>
    </xf>
    <xf numFmtId="0" fontId="13" fillId="0" borderId="5" xfId="0" applyFont="1" applyBorder="1" applyAlignment="1">
      <alignment horizontal="left" vertical="center" wrapText="1"/>
    </xf>
    <xf numFmtId="0" fontId="14" fillId="12" borderId="0" xfId="0" applyFont="1" applyFill="1" applyAlignment="1">
      <alignment horizontal="center" vertical="center"/>
    </xf>
    <xf numFmtId="0" fontId="10" fillId="12" borderId="0" xfId="0" applyFont="1" applyFill="1" applyAlignment="1">
      <alignment horizontal="left" vertical="center" wrapText="1"/>
    </xf>
    <xf numFmtId="0" fontId="10" fillId="12" borderId="0" xfId="0" applyFont="1" applyFill="1" applyAlignment="1">
      <alignment horizontal="left" vertical="center"/>
    </xf>
    <xf numFmtId="0" fontId="13" fillId="12" borderId="0" xfId="0" applyFont="1" applyFill="1" applyAlignment="1">
      <alignment horizontal="left" vertical="center" wrapText="1"/>
    </xf>
    <xf numFmtId="0" fontId="8" fillId="12" borderId="0" xfId="0" applyFont="1" applyFill="1" applyAlignment="1">
      <alignment horizontal="center" vertical="center"/>
    </xf>
    <xf numFmtId="0" fontId="0" fillId="12" borderId="0" xfId="0" applyFill="1" applyAlignment="1">
      <alignment horizontal="left" vertical="center"/>
    </xf>
    <xf numFmtId="0" fontId="15" fillId="12" borderId="0" xfId="0" applyFont="1" applyFill="1" applyAlignment="1">
      <alignment horizontal="left" vertical="center" wrapText="1"/>
    </xf>
    <xf numFmtId="0" fontId="17" fillId="12" borderId="0" xfId="0" applyFont="1" applyFill="1" applyAlignment="1">
      <alignment horizontal="left" vertical="center"/>
    </xf>
    <xf numFmtId="0" fontId="16" fillId="12" borderId="0" xfId="0" applyFont="1" applyFill="1" applyAlignment="1">
      <alignment horizontal="left" vertical="center" wrapText="1"/>
    </xf>
    <xf numFmtId="0" fontId="16" fillId="12" borderId="0" xfId="0" applyFont="1" applyFill="1" applyAlignment="1">
      <alignment horizontal="left" vertical="center"/>
    </xf>
  </cellXfs>
  <cellStyles count="2">
    <cellStyle name="パーセント" xfId="1" builtinId="5"/>
    <cellStyle name="標準" xfId="0" builtinId="0"/>
  </cellStyles>
  <dxfs count="0"/>
  <tableStyles count="0" defaultTableStyle="TableStyleMedium2" defaultPivotStyle="PivotStyleLight16"/>
  <colors>
    <mruColors>
      <color rgb="FF99FFCC"/>
      <color rgb="FFFFFF99"/>
      <color rgb="FFD9FFFF"/>
      <color rgb="FFFF99FF"/>
      <color rgb="FFFFFFC1"/>
      <color rgb="FFFEF6F0"/>
      <color rgb="FFFFFAEF"/>
      <color rgb="FFFFF7FF"/>
      <color rgb="FFFFF4DD"/>
      <color rgb="FFEFF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'生徒（事前）'!$AO$4</c:f>
              <c:strCache>
                <c:ptCount val="1"/>
                <c:pt idx="0">
                  <c:v>ア</c:v>
                </c:pt>
              </c:strCache>
            </c:strRef>
          </c:tx>
          <c:spPr>
            <a:pattFill prst="pct90">
              <a:fgClr>
                <a:schemeClr val="tx1"/>
              </a:fgClr>
              <a:bgClr>
                <a:schemeClr val="bg1"/>
              </a:bgClr>
            </a:pattFill>
            <a:ln>
              <a:solidFill>
                <a:schemeClr val="tx1"/>
              </a:solidFill>
            </a:ln>
          </c:spPr>
          <c:invertIfNegative val="0"/>
          <c:dLbls>
            <c:spPr>
              <a:solidFill>
                <a:schemeClr val="tx1"/>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'生徒（事前）'!$AN$5:$AN$7</c:f>
              <c:strCache>
                <c:ptCount val="3"/>
                <c:pt idx="0">
                  <c:v>男</c:v>
                </c:pt>
                <c:pt idx="1">
                  <c:v>女</c:v>
                </c:pt>
                <c:pt idx="2">
                  <c:v>合計</c:v>
                </c:pt>
              </c:strCache>
            </c:strRef>
          </c:cat>
          <c:val>
            <c:numRef>
              <c:f>'生徒（事前）'!$AO$5:$AO$7</c:f>
              <c:numCache>
                <c:formatCode>0%</c:formatCode>
                <c:ptCount val="3"/>
                <c:pt idx="0">
                  <c:v>0.66666666666666663</c:v>
                </c:pt>
                <c:pt idx="1">
                  <c:v>0.5</c:v>
                </c:pt>
                <c:pt idx="2">
                  <c:v>0.6</c:v>
                </c:pt>
              </c:numCache>
            </c:numRef>
          </c:val>
          <c:extLst>
            <c:ext xmlns:c16="http://schemas.microsoft.com/office/drawing/2014/chart" uri="{C3380CC4-5D6E-409C-BE32-E72D297353CC}">
              <c16:uniqueId val="{00000000-BEA3-44E3-82D0-4456E1BEC5EB}"/>
            </c:ext>
          </c:extLst>
        </c:ser>
        <c:ser>
          <c:idx val="1"/>
          <c:order val="1"/>
          <c:tx>
            <c:strRef>
              <c:f>'生徒（事前）'!$AP$4</c:f>
              <c:strCache>
                <c:ptCount val="1"/>
                <c:pt idx="0">
                  <c:v>イ</c:v>
                </c:pt>
              </c:strCache>
            </c:strRef>
          </c:tx>
          <c:spPr>
            <a:pattFill prst="pct70">
              <a:fgClr>
                <a:schemeClr val="tx1"/>
              </a:fgClr>
              <a:bgClr>
                <a:schemeClr val="bg1"/>
              </a:bgClr>
            </a:pattFill>
            <a:ln>
              <a:solidFill>
                <a:schemeClr val="tx1"/>
              </a:solidFill>
            </a:ln>
          </c:spPr>
          <c:invertIfNegative val="0"/>
          <c:dLbls>
            <c:spPr>
              <a:solidFill>
                <a:schemeClr val="tx1">
                  <a:lumMod val="75000"/>
                  <a:lumOff val="25000"/>
                </a:schemeClr>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'生徒（事前）'!$AN$5:$AN$7</c:f>
              <c:strCache>
                <c:ptCount val="3"/>
                <c:pt idx="0">
                  <c:v>男</c:v>
                </c:pt>
                <c:pt idx="1">
                  <c:v>女</c:v>
                </c:pt>
                <c:pt idx="2">
                  <c:v>合計</c:v>
                </c:pt>
              </c:strCache>
            </c:strRef>
          </c:cat>
          <c:val>
            <c:numRef>
              <c:f>'生徒（事前）'!$AP$5:$AP$7</c:f>
              <c:numCache>
                <c:formatCode>0%</c:formatCode>
                <c:ptCount val="3"/>
                <c:pt idx="0">
                  <c:v>0.33333333333333331</c:v>
                </c:pt>
                <c:pt idx="1">
                  <c:v>0.5</c:v>
                </c:pt>
                <c:pt idx="2">
                  <c:v>0.4</c:v>
                </c:pt>
              </c:numCache>
            </c:numRef>
          </c:val>
          <c:extLst>
            <c:ext xmlns:c16="http://schemas.microsoft.com/office/drawing/2014/chart" uri="{C3380CC4-5D6E-409C-BE32-E72D297353CC}">
              <c16:uniqueId val="{00000001-BEA3-44E3-82D0-4456E1BEC5EB}"/>
            </c:ext>
          </c:extLst>
        </c:ser>
        <c:ser>
          <c:idx val="2"/>
          <c:order val="2"/>
          <c:tx>
            <c:strRef>
              <c:f>'生徒（事前）'!$AQ$4</c:f>
              <c:strCache>
                <c:ptCount val="1"/>
                <c:pt idx="0">
                  <c:v>ウ</c:v>
                </c:pt>
              </c:strCache>
            </c:strRef>
          </c:tx>
          <c:spPr>
            <a:pattFill prst="pct30">
              <a:fgClr>
                <a:schemeClr val="tx1"/>
              </a:fgClr>
              <a:bgClr>
                <a:schemeClr val="bg1"/>
              </a:bgClr>
            </a:pattFill>
            <a:ln>
              <a:solidFill>
                <a:schemeClr val="tx1"/>
              </a:solidFill>
            </a:ln>
          </c:spPr>
          <c:invertIfNegative val="0"/>
          <c:dLbls>
            <c:spPr>
              <a:solidFill>
                <a:schemeClr val="bg1">
                  <a:lumMod val="95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'生徒（事前）'!$AN$5:$AN$7</c:f>
              <c:strCache>
                <c:ptCount val="3"/>
                <c:pt idx="0">
                  <c:v>男</c:v>
                </c:pt>
                <c:pt idx="1">
                  <c:v>女</c:v>
                </c:pt>
                <c:pt idx="2">
                  <c:v>合計</c:v>
                </c:pt>
              </c:strCache>
            </c:strRef>
          </c:cat>
          <c:val>
            <c:numRef>
              <c:f>'生徒（事前）'!$AQ$5:$AQ$7</c:f>
              <c:numCache>
                <c:formatCode>0%</c:formatCode>
                <c:ptCount val="3"/>
                <c:pt idx="0">
                  <c:v>0</c:v>
                </c:pt>
                <c:pt idx="1">
                  <c:v>0</c:v>
                </c:pt>
                <c:pt idx="2">
                  <c:v>0</c:v>
                </c:pt>
              </c:numCache>
            </c:numRef>
          </c:val>
          <c:extLst>
            <c:ext xmlns:c16="http://schemas.microsoft.com/office/drawing/2014/chart" uri="{C3380CC4-5D6E-409C-BE32-E72D297353CC}">
              <c16:uniqueId val="{00000002-BEA3-44E3-82D0-4456E1BEC5EB}"/>
            </c:ext>
          </c:extLst>
        </c:ser>
        <c:ser>
          <c:idx val="3"/>
          <c:order val="3"/>
          <c:tx>
            <c:strRef>
              <c:f>'生徒（事前）'!$AR$4</c:f>
              <c:strCache>
                <c:ptCount val="1"/>
                <c:pt idx="0">
                  <c:v>エ</c:v>
                </c:pt>
              </c:strCache>
            </c:strRef>
          </c:tx>
          <c:spPr>
            <a:pattFill prst="pct20">
              <a:fgClr>
                <a:schemeClr val="tx1"/>
              </a:fgClr>
              <a:bgClr>
                <a:schemeClr val="bg1"/>
              </a:bgClr>
            </a:pattFill>
            <a:ln>
              <a:solidFill>
                <a:schemeClr val="tx1"/>
              </a:solidFill>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'生徒（事前）'!$AN$5:$AN$7</c:f>
              <c:strCache>
                <c:ptCount val="3"/>
                <c:pt idx="0">
                  <c:v>男</c:v>
                </c:pt>
                <c:pt idx="1">
                  <c:v>女</c:v>
                </c:pt>
                <c:pt idx="2">
                  <c:v>合計</c:v>
                </c:pt>
              </c:strCache>
            </c:strRef>
          </c:cat>
          <c:val>
            <c:numRef>
              <c:f>'生徒（事前）'!$AR$5:$AR$7</c:f>
              <c:numCache>
                <c:formatCode>0%</c:formatCode>
                <c:ptCount val="3"/>
                <c:pt idx="0">
                  <c:v>0</c:v>
                </c:pt>
                <c:pt idx="1">
                  <c:v>0</c:v>
                </c:pt>
                <c:pt idx="2">
                  <c:v>0</c:v>
                </c:pt>
              </c:numCache>
            </c:numRef>
          </c:val>
          <c:extLst>
            <c:ext xmlns:c16="http://schemas.microsoft.com/office/drawing/2014/chart" uri="{C3380CC4-5D6E-409C-BE32-E72D297353CC}">
              <c16:uniqueId val="{00000003-BEA3-44E3-82D0-4456E1BEC5EB}"/>
            </c:ext>
          </c:extLst>
        </c:ser>
        <c:ser>
          <c:idx val="4"/>
          <c:order val="4"/>
          <c:tx>
            <c:strRef>
              <c:f>'生徒（事前）'!$AS$4</c:f>
              <c:strCache>
                <c:ptCount val="1"/>
                <c:pt idx="0">
                  <c:v>無回答</c:v>
                </c:pt>
              </c:strCache>
            </c:strRef>
          </c:tx>
          <c:spPr>
            <a:noFill/>
            <a:ln>
              <a:solidFill>
                <a:schemeClr val="tx1"/>
              </a:solidFill>
            </a:ln>
          </c:spPr>
          <c:invertIfNegative val="0"/>
          <c:cat>
            <c:strRef>
              <c:f>'生徒（事前）'!$AN$5:$AN$7</c:f>
              <c:strCache>
                <c:ptCount val="3"/>
                <c:pt idx="0">
                  <c:v>男</c:v>
                </c:pt>
                <c:pt idx="1">
                  <c:v>女</c:v>
                </c:pt>
                <c:pt idx="2">
                  <c:v>合計</c:v>
                </c:pt>
              </c:strCache>
            </c:strRef>
          </c:cat>
          <c:val>
            <c:numRef>
              <c:f>'生徒（事前）'!$AS$5:$AS$7</c:f>
              <c:numCache>
                <c:formatCode>0%</c:formatCode>
                <c:ptCount val="3"/>
                <c:pt idx="0">
                  <c:v>0</c:v>
                </c:pt>
                <c:pt idx="1">
                  <c:v>0</c:v>
                </c:pt>
                <c:pt idx="2">
                  <c:v>0</c:v>
                </c:pt>
              </c:numCache>
            </c:numRef>
          </c:val>
          <c:extLst>
            <c:ext xmlns:c16="http://schemas.microsoft.com/office/drawing/2014/chart" uri="{C3380CC4-5D6E-409C-BE32-E72D297353CC}">
              <c16:uniqueId val="{00000004-BEA3-44E3-82D0-4456E1BEC5EB}"/>
            </c:ext>
          </c:extLst>
        </c:ser>
        <c:dLbls>
          <c:showLegendKey val="0"/>
          <c:showVal val="0"/>
          <c:showCatName val="0"/>
          <c:showSerName val="0"/>
          <c:showPercent val="0"/>
          <c:showBubbleSize val="0"/>
        </c:dLbls>
        <c:gapWidth val="51"/>
        <c:overlap val="100"/>
        <c:axId val="187625384"/>
        <c:axId val="188003616"/>
      </c:barChart>
      <c:catAx>
        <c:axId val="187625384"/>
        <c:scaling>
          <c:orientation val="maxMin"/>
        </c:scaling>
        <c:delete val="0"/>
        <c:axPos val="l"/>
        <c:numFmt formatCode="General" sourceLinked="0"/>
        <c:majorTickMark val="out"/>
        <c:minorTickMark val="none"/>
        <c:tickLblPos val="nextTo"/>
        <c:crossAx val="188003616"/>
        <c:crosses val="autoZero"/>
        <c:auto val="1"/>
        <c:lblAlgn val="ctr"/>
        <c:lblOffset val="100"/>
        <c:noMultiLvlLbl val="0"/>
      </c:catAx>
      <c:valAx>
        <c:axId val="188003616"/>
        <c:scaling>
          <c:orientation val="minMax"/>
        </c:scaling>
        <c:delete val="0"/>
        <c:axPos val="t"/>
        <c:majorGridlines/>
        <c:numFmt formatCode="0%" sourceLinked="1"/>
        <c:majorTickMark val="out"/>
        <c:minorTickMark val="none"/>
        <c:tickLblPos val="nextTo"/>
        <c:crossAx val="187625384"/>
        <c:crosses val="autoZero"/>
        <c:crossBetween val="between"/>
      </c:valAx>
      <c:spPr>
        <a:ln>
          <a:solidFill>
            <a:schemeClr val="tx1"/>
          </a:solidFill>
        </a:ln>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'生徒（事前）'!$AO$4</c:f>
              <c:strCache>
                <c:ptCount val="1"/>
                <c:pt idx="0">
                  <c:v>ア</c:v>
                </c:pt>
              </c:strCache>
            </c:strRef>
          </c:tx>
          <c:spPr>
            <a:pattFill prst="pct90">
              <a:fgClr>
                <a:schemeClr val="tx1"/>
              </a:fgClr>
              <a:bgClr>
                <a:schemeClr val="bg1"/>
              </a:bgClr>
            </a:pattFill>
            <a:ln>
              <a:solidFill>
                <a:schemeClr val="tx1"/>
              </a:solidFill>
            </a:ln>
          </c:spPr>
          <c:invertIfNegative val="0"/>
          <c:dLbls>
            <c:spPr>
              <a:solidFill>
                <a:schemeClr val="tx1"/>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'生徒（事前）'!$AN$113:$AN$115</c:f>
              <c:strCache>
                <c:ptCount val="3"/>
                <c:pt idx="0">
                  <c:v>男</c:v>
                </c:pt>
                <c:pt idx="1">
                  <c:v>女</c:v>
                </c:pt>
                <c:pt idx="2">
                  <c:v>合計</c:v>
                </c:pt>
              </c:strCache>
            </c:strRef>
          </c:cat>
          <c:val>
            <c:numRef>
              <c:f>'生徒（事前）'!$AO$113:$AO$115</c:f>
              <c:numCache>
                <c:formatCode>0%</c:formatCode>
                <c:ptCount val="3"/>
                <c:pt idx="0">
                  <c:v>0</c:v>
                </c:pt>
                <c:pt idx="1">
                  <c:v>0.5</c:v>
                </c:pt>
                <c:pt idx="2">
                  <c:v>0.2</c:v>
                </c:pt>
              </c:numCache>
            </c:numRef>
          </c:val>
          <c:extLst>
            <c:ext xmlns:c16="http://schemas.microsoft.com/office/drawing/2014/chart" uri="{C3380CC4-5D6E-409C-BE32-E72D297353CC}">
              <c16:uniqueId val="{00000000-1296-4D26-821D-29B4B997A637}"/>
            </c:ext>
          </c:extLst>
        </c:ser>
        <c:ser>
          <c:idx val="1"/>
          <c:order val="1"/>
          <c:tx>
            <c:strRef>
              <c:f>'生徒（事前）'!$AP$4</c:f>
              <c:strCache>
                <c:ptCount val="1"/>
                <c:pt idx="0">
                  <c:v>イ</c:v>
                </c:pt>
              </c:strCache>
            </c:strRef>
          </c:tx>
          <c:spPr>
            <a:pattFill prst="pct70">
              <a:fgClr>
                <a:schemeClr val="tx1"/>
              </a:fgClr>
              <a:bgClr>
                <a:schemeClr val="bg1"/>
              </a:bgClr>
            </a:pattFill>
            <a:ln>
              <a:solidFill>
                <a:schemeClr val="tx1"/>
              </a:solidFill>
            </a:ln>
          </c:spPr>
          <c:invertIfNegative val="0"/>
          <c:dLbls>
            <c:spPr>
              <a:solidFill>
                <a:schemeClr val="tx1">
                  <a:lumMod val="75000"/>
                  <a:lumOff val="25000"/>
                </a:schemeClr>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'生徒（事前）'!$AN$113:$AN$115</c:f>
              <c:strCache>
                <c:ptCount val="3"/>
                <c:pt idx="0">
                  <c:v>男</c:v>
                </c:pt>
                <c:pt idx="1">
                  <c:v>女</c:v>
                </c:pt>
                <c:pt idx="2">
                  <c:v>合計</c:v>
                </c:pt>
              </c:strCache>
            </c:strRef>
          </c:cat>
          <c:val>
            <c:numRef>
              <c:f>'生徒（事前）'!$AP$113:$AP$115</c:f>
              <c:numCache>
                <c:formatCode>0%</c:formatCode>
                <c:ptCount val="3"/>
                <c:pt idx="0">
                  <c:v>0.66666666666666663</c:v>
                </c:pt>
                <c:pt idx="1">
                  <c:v>0.5</c:v>
                </c:pt>
                <c:pt idx="2">
                  <c:v>0.6</c:v>
                </c:pt>
              </c:numCache>
            </c:numRef>
          </c:val>
          <c:extLst>
            <c:ext xmlns:c16="http://schemas.microsoft.com/office/drawing/2014/chart" uri="{C3380CC4-5D6E-409C-BE32-E72D297353CC}">
              <c16:uniqueId val="{00000001-1296-4D26-821D-29B4B997A637}"/>
            </c:ext>
          </c:extLst>
        </c:ser>
        <c:ser>
          <c:idx val="2"/>
          <c:order val="2"/>
          <c:tx>
            <c:strRef>
              <c:f>'生徒（事前）'!$AQ$4</c:f>
              <c:strCache>
                <c:ptCount val="1"/>
                <c:pt idx="0">
                  <c:v>ウ</c:v>
                </c:pt>
              </c:strCache>
            </c:strRef>
          </c:tx>
          <c:spPr>
            <a:pattFill prst="pct30">
              <a:fgClr>
                <a:schemeClr val="tx1"/>
              </a:fgClr>
              <a:bgClr>
                <a:schemeClr val="bg1"/>
              </a:bgClr>
            </a:pattFill>
            <a:ln>
              <a:solidFill>
                <a:schemeClr val="tx1"/>
              </a:solidFill>
            </a:ln>
          </c:spPr>
          <c:invertIfNegative val="0"/>
          <c:dLbls>
            <c:spPr>
              <a:solidFill>
                <a:schemeClr val="bg1">
                  <a:lumMod val="95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'生徒（事前）'!$AN$113:$AN$115</c:f>
              <c:strCache>
                <c:ptCount val="3"/>
                <c:pt idx="0">
                  <c:v>男</c:v>
                </c:pt>
                <c:pt idx="1">
                  <c:v>女</c:v>
                </c:pt>
                <c:pt idx="2">
                  <c:v>合計</c:v>
                </c:pt>
              </c:strCache>
            </c:strRef>
          </c:cat>
          <c:val>
            <c:numRef>
              <c:f>'生徒（事前）'!$AQ$113:$AQ$115</c:f>
              <c:numCache>
                <c:formatCode>0%</c:formatCode>
                <c:ptCount val="3"/>
                <c:pt idx="0">
                  <c:v>0.33333333333333331</c:v>
                </c:pt>
                <c:pt idx="1">
                  <c:v>0</c:v>
                </c:pt>
                <c:pt idx="2">
                  <c:v>0.2</c:v>
                </c:pt>
              </c:numCache>
            </c:numRef>
          </c:val>
          <c:extLst>
            <c:ext xmlns:c16="http://schemas.microsoft.com/office/drawing/2014/chart" uri="{C3380CC4-5D6E-409C-BE32-E72D297353CC}">
              <c16:uniqueId val="{00000002-1296-4D26-821D-29B4B997A637}"/>
            </c:ext>
          </c:extLst>
        </c:ser>
        <c:ser>
          <c:idx val="3"/>
          <c:order val="3"/>
          <c:tx>
            <c:strRef>
              <c:f>'生徒（事前）'!$AR$4</c:f>
              <c:strCache>
                <c:ptCount val="1"/>
                <c:pt idx="0">
                  <c:v>エ</c:v>
                </c:pt>
              </c:strCache>
            </c:strRef>
          </c:tx>
          <c:spPr>
            <a:pattFill prst="pct20">
              <a:fgClr>
                <a:schemeClr val="tx1"/>
              </a:fgClr>
              <a:bgClr>
                <a:schemeClr val="bg1"/>
              </a:bgClr>
            </a:pattFill>
            <a:ln>
              <a:solidFill>
                <a:schemeClr val="tx1"/>
              </a:solidFill>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'生徒（事前）'!$AN$113:$AN$115</c:f>
              <c:strCache>
                <c:ptCount val="3"/>
                <c:pt idx="0">
                  <c:v>男</c:v>
                </c:pt>
                <c:pt idx="1">
                  <c:v>女</c:v>
                </c:pt>
                <c:pt idx="2">
                  <c:v>合計</c:v>
                </c:pt>
              </c:strCache>
            </c:strRef>
          </c:cat>
          <c:val>
            <c:numRef>
              <c:f>'生徒（事前）'!$AR$113:$AR$115</c:f>
              <c:numCache>
                <c:formatCode>0%</c:formatCode>
                <c:ptCount val="3"/>
                <c:pt idx="0">
                  <c:v>0</c:v>
                </c:pt>
                <c:pt idx="1">
                  <c:v>0</c:v>
                </c:pt>
                <c:pt idx="2">
                  <c:v>0</c:v>
                </c:pt>
              </c:numCache>
            </c:numRef>
          </c:val>
          <c:extLst>
            <c:ext xmlns:c16="http://schemas.microsoft.com/office/drawing/2014/chart" uri="{C3380CC4-5D6E-409C-BE32-E72D297353CC}">
              <c16:uniqueId val="{00000003-1296-4D26-821D-29B4B997A637}"/>
            </c:ext>
          </c:extLst>
        </c:ser>
        <c:ser>
          <c:idx val="4"/>
          <c:order val="4"/>
          <c:tx>
            <c:strRef>
              <c:f>'生徒（事前）'!$AS$4</c:f>
              <c:strCache>
                <c:ptCount val="1"/>
                <c:pt idx="0">
                  <c:v>無回答</c:v>
                </c:pt>
              </c:strCache>
            </c:strRef>
          </c:tx>
          <c:spPr>
            <a:noFill/>
            <a:ln>
              <a:solidFill>
                <a:schemeClr val="tx1"/>
              </a:solidFill>
            </a:ln>
          </c:spPr>
          <c:invertIfNegative val="0"/>
          <c:cat>
            <c:strRef>
              <c:f>'生徒（事前）'!$AN$113:$AN$115</c:f>
              <c:strCache>
                <c:ptCount val="3"/>
                <c:pt idx="0">
                  <c:v>男</c:v>
                </c:pt>
                <c:pt idx="1">
                  <c:v>女</c:v>
                </c:pt>
                <c:pt idx="2">
                  <c:v>合計</c:v>
                </c:pt>
              </c:strCache>
            </c:strRef>
          </c:cat>
          <c:val>
            <c:numRef>
              <c:f>'生徒（事前）'!$AS$113:$AS$115</c:f>
              <c:numCache>
                <c:formatCode>0%</c:formatCode>
                <c:ptCount val="3"/>
                <c:pt idx="0">
                  <c:v>0</c:v>
                </c:pt>
                <c:pt idx="1">
                  <c:v>0</c:v>
                </c:pt>
                <c:pt idx="2">
                  <c:v>0</c:v>
                </c:pt>
              </c:numCache>
            </c:numRef>
          </c:val>
          <c:extLst>
            <c:ext xmlns:c16="http://schemas.microsoft.com/office/drawing/2014/chart" uri="{C3380CC4-5D6E-409C-BE32-E72D297353CC}">
              <c16:uniqueId val="{00000004-1296-4D26-821D-29B4B997A637}"/>
            </c:ext>
          </c:extLst>
        </c:ser>
        <c:dLbls>
          <c:showLegendKey val="0"/>
          <c:showVal val="0"/>
          <c:showCatName val="0"/>
          <c:showSerName val="0"/>
          <c:showPercent val="0"/>
          <c:showBubbleSize val="0"/>
        </c:dLbls>
        <c:gapWidth val="51"/>
        <c:overlap val="100"/>
        <c:axId val="268485864"/>
        <c:axId val="268483512"/>
      </c:barChart>
      <c:catAx>
        <c:axId val="268485864"/>
        <c:scaling>
          <c:orientation val="maxMin"/>
        </c:scaling>
        <c:delete val="0"/>
        <c:axPos val="l"/>
        <c:numFmt formatCode="General" sourceLinked="0"/>
        <c:majorTickMark val="out"/>
        <c:minorTickMark val="none"/>
        <c:tickLblPos val="nextTo"/>
        <c:crossAx val="268483512"/>
        <c:crosses val="autoZero"/>
        <c:auto val="1"/>
        <c:lblAlgn val="ctr"/>
        <c:lblOffset val="100"/>
        <c:noMultiLvlLbl val="0"/>
      </c:catAx>
      <c:valAx>
        <c:axId val="268483512"/>
        <c:scaling>
          <c:orientation val="minMax"/>
        </c:scaling>
        <c:delete val="0"/>
        <c:axPos val="t"/>
        <c:majorGridlines/>
        <c:numFmt formatCode="0%" sourceLinked="1"/>
        <c:majorTickMark val="out"/>
        <c:minorTickMark val="none"/>
        <c:tickLblPos val="nextTo"/>
        <c:crossAx val="268485864"/>
        <c:crosses val="autoZero"/>
        <c:crossBetween val="between"/>
      </c:valAx>
      <c:spPr>
        <a:ln>
          <a:solidFill>
            <a:schemeClr val="tx1"/>
          </a:solidFill>
        </a:ln>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'生徒（事前）'!$AO$4</c:f>
              <c:strCache>
                <c:ptCount val="1"/>
                <c:pt idx="0">
                  <c:v>ア</c:v>
                </c:pt>
              </c:strCache>
            </c:strRef>
          </c:tx>
          <c:spPr>
            <a:pattFill prst="pct90">
              <a:fgClr>
                <a:schemeClr val="tx1"/>
              </a:fgClr>
              <a:bgClr>
                <a:schemeClr val="bg1"/>
              </a:bgClr>
            </a:pattFill>
            <a:ln>
              <a:solidFill>
                <a:schemeClr val="tx1"/>
              </a:solidFill>
            </a:ln>
          </c:spPr>
          <c:invertIfNegative val="0"/>
          <c:dLbls>
            <c:spPr>
              <a:solidFill>
                <a:schemeClr val="tx1"/>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'生徒（事前）'!$AN$125:$AN$127</c:f>
              <c:strCache>
                <c:ptCount val="3"/>
                <c:pt idx="0">
                  <c:v>男</c:v>
                </c:pt>
                <c:pt idx="1">
                  <c:v>女</c:v>
                </c:pt>
                <c:pt idx="2">
                  <c:v>合計</c:v>
                </c:pt>
              </c:strCache>
            </c:strRef>
          </c:cat>
          <c:val>
            <c:numRef>
              <c:f>'生徒（事前）'!$AO$125:$AO$127</c:f>
              <c:numCache>
                <c:formatCode>0%</c:formatCode>
                <c:ptCount val="3"/>
                <c:pt idx="0">
                  <c:v>0</c:v>
                </c:pt>
                <c:pt idx="1">
                  <c:v>0</c:v>
                </c:pt>
                <c:pt idx="2">
                  <c:v>0</c:v>
                </c:pt>
              </c:numCache>
            </c:numRef>
          </c:val>
          <c:extLst>
            <c:ext xmlns:c16="http://schemas.microsoft.com/office/drawing/2014/chart" uri="{C3380CC4-5D6E-409C-BE32-E72D297353CC}">
              <c16:uniqueId val="{00000000-3472-4002-A9B2-7086B39B51BD}"/>
            </c:ext>
          </c:extLst>
        </c:ser>
        <c:ser>
          <c:idx val="1"/>
          <c:order val="1"/>
          <c:tx>
            <c:strRef>
              <c:f>'生徒（事前）'!$AP$4</c:f>
              <c:strCache>
                <c:ptCount val="1"/>
                <c:pt idx="0">
                  <c:v>イ</c:v>
                </c:pt>
              </c:strCache>
            </c:strRef>
          </c:tx>
          <c:spPr>
            <a:pattFill prst="pct70">
              <a:fgClr>
                <a:schemeClr val="tx1"/>
              </a:fgClr>
              <a:bgClr>
                <a:schemeClr val="bg1"/>
              </a:bgClr>
            </a:pattFill>
            <a:ln>
              <a:solidFill>
                <a:schemeClr val="tx1"/>
              </a:solidFill>
            </a:ln>
          </c:spPr>
          <c:invertIfNegative val="0"/>
          <c:dLbls>
            <c:spPr>
              <a:solidFill>
                <a:schemeClr val="tx1">
                  <a:lumMod val="75000"/>
                  <a:lumOff val="25000"/>
                </a:schemeClr>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'生徒（事前）'!$AN$125:$AN$127</c:f>
              <c:strCache>
                <c:ptCount val="3"/>
                <c:pt idx="0">
                  <c:v>男</c:v>
                </c:pt>
                <c:pt idx="1">
                  <c:v>女</c:v>
                </c:pt>
                <c:pt idx="2">
                  <c:v>合計</c:v>
                </c:pt>
              </c:strCache>
            </c:strRef>
          </c:cat>
          <c:val>
            <c:numRef>
              <c:f>'生徒（事前）'!$AP$125:$AP$127</c:f>
              <c:numCache>
                <c:formatCode>0%</c:formatCode>
                <c:ptCount val="3"/>
                <c:pt idx="0">
                  <c:v>0.66666666666666663</c:v>
                </c:pt>
                <c:pt idx="1">
                  <c:v>0.5</c:v>
                </c:pt>
                <c:pt idx="2">
                  <c:v>0.6</c:v>
                </c:pt>
              </c:numCache>
            </c:numRef>
          </c:val>
          <c:extLst>
            <c:ext xmlns:c16="http://schemas.microsoft.com/office/drawing/2014/chart" uri="{C3380CC4-5D6E-409C-BE32-E72D297353CC}">
              <c16:uniqueId val="{00000001-3472-4002-A9B2-7086B39B51BD}"/>
            </c:ext>
          </c:extLst>
        </c:ser>
        <c:ser>
          <c:idx val="2"/>
          <c:order val="2"/>
          <c:tx>
            <c:strRef>
              <c:f>'生徒（事前）'!$AQ$4</c:f>
              <c:strCache>
                <c:ptCount val="1"/>
                <c:pt idx="0">
                  <c:v>ウ</c:v>
                </c:pt>
              </c:strCache>
            </c:strRef>
          </c:tx>
          <c:spPr>
            <a:pattFill prst="pct30">
              <a:fgClr>
                <a:schemeClr val="tx1"/>
              </a:fgClr>
              <a:bgClr>
                <a:schemeClr val="bg1"/>
              </a:bgClr>
            </a:pattFill>
            <a:ln>
              <a:solidFill>
                <a:schemeClr val="tx1"/>
              </a:solidFill>
            </a:ln>
          </c:spPr>
          <c:invertIfNegative val="0"/>
          <c:dLbls>
            <c:spPr>
              <a:solidFill>
                <a:schemeClr val="bg1">
                  <a:lumMod val="95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'生徒（事前）'!$AN$125:$AN$127</c:f>
              <c:strCache>
                <c:ptCount val="3"/>
                <c:pt idx="0">
                  <c:v>男</c:v>
                </c:pt>
                <c:pt idx="1">
                  <c:v>女</c:v>
                </c:pt>
                <c:pt idx="2">
                  <c:v>合計</c:v>
                </c:pt>
              </c:strCache>
            </c:strRef>
          </c:cat>
          <c:val>
            <c:numRef>
              <c:f>'生徒（事前）'!$AQ$125:$AQ$127</c:f>
              <c:numCache>
                <c:formatCode>0%</c:formatCode>
                <c:ptCount val="3"/>
                <c:pt idx="0">
                  <c:v>0</c:v>
                </c:pt>
                <c:pt idx="1">
                  <c:v>0</c:v>
                </c:pt>
                <c:pt idx="2">
                  <c:v>0</c:v>
                </c:pt>
              </c:numCache>
            </c:numRef>
          </c:val>
          <c:extLst>
            <c:ext xmlns:c16="http://schemas.microsoft.com/office/drawing/2014/chart" uri="{C3380CC4-5D6E-409C-BE32-E72D297353CC}">
              <c16:uniqueId val="{00000002-3472-4002-A9B2-7086B39B51BD}"/>
            </c:ext>
          </c:extLst>
        </c:ser>
        <c:ser>
          <c:idx val="3"/>
          <c:order val="3"/>
          <c:tx>
            <c:strRef>
              <c:f>'生徒（事前）'!$AR$4</c:f>
              <c:strCache>
                <c:ptCount val="1"/>
                <c:pt idx="0">
                  <c:v>エ</c:v>
                </c:pt>
              </c:strCache>
            </c:strRef>
          </c:tx>
          <c:spPr>
            <a:pattFill prst="pct20">
              <a:fgClr>
                <a:schemeClr val="tx1"/>
              </a:fgClr>
              <a:bgClr>
                <a:schemeClr val="bg1"/>
              </a:bgClr>
            </a:pattFill>
            <a:ln>
              <a:solidFill>
                <a:schemeClr val="tx1"/>
              </a:solidFill>
            </a:ln>
          </c:spPr>
          <c:invertIfNegative val="0"/>
          <c:dLbls>
            <c:dLbl>
              <c:idx val="0"/>
              <c:layout>
                <c:manualLayout>
                  <c:x val="2.9268292682926831E-2"/>
                  <c:y val="1.8636723663979873E-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472-4002-A9B2-7086B39B51BD}"/>
                </c:ext>
              </c:extLst>
            </c:dLbl>
            <c:dLbl>
              <c:idx val="1"/>
              <c:layout>
                <c:manualLayout>
                  <c:x val="3.902439024390243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472-4002-A9B2-7086B39B51BD}"/>
                </c:ext>
              </c:extLst>
            </c:dLbl>
            <c:dLbl>
              <c:idx val="2"/>
              <c:layout>
                <c:manualLayout>
                  <c:x val="4.227642276422764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72-4002-A9B2-7086B39B51BD}"/>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'生徒（事前）'!$AN$125:$AN$127</c:f>
              <c:strCache>
                <c:ptCount val="3"/>
                <c:pt idx="0">
                  <c:v>男</c:v>
                </c:pt>
                <c:pt idx="1">
                  <c:v>女</c:v>
                </c:pt>
                <c:pt idx="2">
                  <c:v>合計</c:v>
                </c:pt>
              </c:strCache>
            </c:strRef>
          </c:cat>
          <c:val>
            <c:numRef>
              <c:f>'生徒（事前）'!$AR$125:$AR$127</c:f>
              <c:numCache>
                <c:formatCode>0%</c:formatCode>
                <c:ptCount val="3"/>
                <c:pt idx="0">
                  <c:v>0.33333333333333331</c:v>
                </c:pt>
                <c:pt idx="1">
                  <c:v>0.5</c:v>
                </c:pt>
                <c:pt idx="2">
                  <c:v>0.4</c:v>
                </c:pt>
              </c:numCache>
            </c:numRef>
          </c:val>
          <c:extLst>
            <c:ext xmlns:c16="http://schemas.microsoft.com/office/drawing/2014/chart" uri="{C3380CC4-5D6E-409C-BE32-E72D297353CC}">
              <c16:uniqueId val="{00000006-3472-4002-A9B2-7086B39B51BD}"/>
            </c:ext>
          </c:extLst>
        </c:ser>
        <c:ser>
          <c:idx val="4"/>
          <c:order val="4"/>
          <c:tx>
            <c:strRef>
              <c:f>'生徒（事前）'!$AS$4</c:f>
              <c:strCache>
                <c:ptCount val="1"/>
                <c:pt idx="0">
                  <c:v>無回答</c:v>
                </c:pt>
              </c:strCache>
            </c:strRef>
          </c:tx>
          <c:spPr>
            <a:noFill/>
            <a:ln>
              <a:solidFill>
                <a:schemeClr val="tx1"/>
              </a:solidFill>
            </a:ln>
          </c:spPr>
          <c:invertIfNegative val="0"/>
          <c:cat>
            <c:strRef>
              <c:f>'生徒（事前）'!$AN$125:$AN$127</c:f>
              <c:strCache>
                <c:ptCount val="3"/>
                <c:pt idx="0">
                  <c:v>男</c:v>
                </c:pt>
                <c:pt idx="1">
                  <c:v>女</c:v>
                </c:pt>
                <c:pt idx="2">
                  <c:v>合計</c:v>
                </c:pt>
              </c:strCache>
            </c:strRef>
          </c:cat>
          <c:val>
            <c:numRef>
              <c:f>'生徒（事前）'!$AS$125:$AS$127</c:f>
              <c:numCache>
                <c:formatCode>0%</c:formatCode>
                <c:ptCount val="3"/>
                <c:pt idx="0">
                  <c:v>0</c:v>
                </c:pt>
                <c:pt idx="1">
                  <c:v>0</c:v>
                </c:pt>
                <c:pt idx="2">
                  <c:v>0</c:v>
                </c:pt>
              </c:numCache>
            </c:numRef>
          </c:val>
          <c:extLst>
            <c:ext xmlns:c16="http://schemas.microsoft.com/office/drawing/2014/chart" uri="{C3380CC4-5D6E-409C-BE32-E72D297353CC}">
              <c16:uniqueId val="{00000007-3472-4002-A9B2-7086B39B51BD}"/>
            </c:ext>
          </c:extLst>
        </c:ser>
        <c:dLbls>
          <c:showLegendKey val="0"/>
          <c:showVal val="0"/>
          <c:showCatName val="0"/>
          <c:showSerName val="0"/>
          <c:showPercent val="0"/>
          <c:showBubbleSize val="0"/>
        </c:dLbls>
        <c:gapWidth val="51"/>
        <c:overlap val="100"/>
        <c:axId val="268487432"/>
        <c:axId val="268483120"/>
      </c:barChart>
      <c:catAx>
        <c:axId val="268487432"/>
        <c:scaling>
          <c:orientation val="maxMin"/>
        </c:scaling>
        <c:delete val="0"/>
        <c:axPos val="l"/>
        <c:numFmt formatCode="General" sourceLinked="0"/>
        <c:majorTickMark val="out"/>
        <c:minorTickMark val="none"/>
        <c:tickLblPos val="nextTo"/>
        <c:crossAx val="268483120"/>
        <c:crosses val="autoZero"/>
        <c:auto val="1"/>
        <c:lblAlgn val="ctr"/>
        <c:lblOffset val="100"/>
        <c:noMultiLvlLbl val="0"/>
      </c:catAx>
      <c:valAx>
        <c:axId val="268483120"/>
        <c:scaling>
          <c:orientation val="minMax"/>
        </c:scaling>
        <c:delete val="0"/>
        <c:axPos val="t"/>
        <c:majorGridlines/>
        <c:numFmt formatCode="0%" sourceLinked="1"/>
        <c:majorTickMark val="out"/>
        <c:minorTickMark val="none"/>
        <c:tickLblPos val="nextTo"/>
        <c:crossAx val="268487432"/>
        <c:crosses val="autoZero"/>
        <c:crossBetween val="between"/>
      </c:valAx>
      <c:spPr>
        <a:ln>
          <a:solidFill>
            <a:schemeClr val="tx1"/>
          </a:solidFill>
        </a:ln>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'生徒（事前）'!$AO$4</c:f>
              <c:strCache>
                <c:ptCount val="1"/>
                <c:pt idx="0">
                  <c:v>ア</c:v>
                </c:pt>
              </c:strCache>
            </c:strRef>
          </c:tx>
          <c:spPr>
            <a:pattFill prst="pct90">
              <a:fgClr>
                <a:schemeClr val="tx1"/>
              </a:fgClr>
              <a:bgClr>
                <a:schemeClr val="bg1"/>
              </a:bgClr>
            </a:pattFill>
            <a:ln>
              <a:solidFill>
                <a:schemeClr val="tx1"/>
              </a:solidFill>
            </a:ln>
          </c:spPr>
          <c:invertIfNegative val="0"/>
          <c:dLbls>
            <c:spPr>
              <a:solidFill>
                <a:schemeClr val="tx1"/>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'生徒（事前）'!$AN$137:$AN$139</c:f>
              <c:strCache>
                <c:ptCount val="3"/>
                <c:pt idx="0">
                  <c:v>男</c:v>
                </c:pt>
                <c:pt idx="1">
                  <c:v>女</c:v>
                </c:pt>
                <c:pt idx="2">
                  <c:v>合計</c:v>
                </c:pt>
              </c:strCache>
            </c:strRef>
          </c:cat>
          <c:val>
            <c:numRef>
              <c:f>'生徒（事前）'!$AO$137:$AO$139</c:f>
              <c:numCache>
                <c:formatCode>0%</c:formatCode>
                <c:ptCount val="3"/>
                <c:pt idx="0">
                  <c:v>0.66666666666666663</c:v>
                </c:pt>
                <c:pt idx="1">
                  <c:v>0.5</c:v>
                </c:pt>
                <c:pt idx="2">
                  <c:v>0.6</c:v>
                </c:pt>
              </c:numCache>
            </c:numRef>
          </c:val>
          <c:extLst>
            <c:ext xmlns:c16="http://schemas.microsoft.com/office/drawing/2014/chart" uri="{C3380CC4-5D6E-409C-BE32-E72D297353CC}">
              <c16:uniqueId val="{00000000-33DB-402A-83CC-2442054C230A}"/>
            </c:ext>
          </c:extLst>
        </c:ser>
        <c:ser>
          <c:idx val="1"/>
          <c:order val="1"/>
          <c:tx>
            <c:strRef>
              <c:f>'生徒（事前）'!$AP$4</c:f>
              <c:strCache>
                <c:ptCount val="1"/>
                <c:pt idx="0">
                  <c:v>イ</c:v>
                </c:pt>
              </c:strCache>
            </c:strRef>
          </c:tx>
          <c:spPr>
            <a:pattFill prst="pct70">
              <a:fgClr>
                <a:schemeClr val="tx1"/>
              </a:fgClr>
              <a:bgClr>
                <a:schemeClr val="bg1"/>
              </a:bgClr>
            </a:pattFill>
            <a:ln>
              <a:solidFill>
                <a:schemeClr val="tx1"/>
              </a:solidFill>
            </a:ln>
          </c:spPr>
          <c:invertIfNegative val="0"/>
          <c:dLbls>
            <c:spPr>
              <a:solidFill>
                <a:schemeClr val="tx1">
                  <a:lumMod val="75000"/>
                  <a:lumOff val="25000"/>
                </a:schemeClr>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'生徒（事前）'!$AN$137:$AN$139</c:f>
              <c:strCache>
                <c:ptCount val="3"/>
                <c:pt idx="0">
                  <c:v>男</c:v>
                </c:pt>
                <c:pt idx="1">
                  <c:v>女</c:v>
                </c:pt>
                <c:pt idx="2">
                  <c:v>合計</c:v>
                </c:pt>
              </c:strCache>
            </c:strRef>
          </c:cat>
          <c:val>
            <c:numRef>
              <c:f>'生徒（事前）'!$AP$137:$AP$139</c:f>
              <c:numCache>
                <c:formatCode>0%</c:formatCode>
                <c:ptCount val="3"/>
                <c:pt idx="0">
                  <c:v>0.33333333333333331</c:v>
                </c:pt>
                <c:pt idx="1">
                  <c:v>0.5</c:v>
                </c:pt>
                <c:pt idx="2">
                  <c:v>0.4</c:v>
                </c:pt>
              </c:numCache>
            </c:numRef>
          </c:val>
          <c:extLst>
            <c:ext xmlns:c16="http://schemas.microsoft.com/office/drawing/2014/chart" uri="{C3380CC4-5D6E-409C-BE32-E72D297353CC}">
              <c16:uniqueId val="{00000001-33DB-402A-83CC-2442054C230A}"/>
            </c:ext>
          </c:extLst>
        </c:ser>
        <c:ser>
          <c:idx val="2"/>
          <c:order val="2"/>
          <c:tx>
            <c:strRef>
              <c:f>'生徒（事前）'!$AQ$4</c:f>
              <c:strCache>
                <c:ptCount val="1"/>
                <c:pt idx="0">
                  <c:v>ウ</c:v>
                </c:pt>
              </c:strCache>
            </c:strRef>
          </c:tx>
          <c:spPr>
            <a:pattFill prst="pct30">
              <a:fgClr>
                <a:schemeClr val="tx1"/>
              </a:fgClr>
              <a:bgClr>
                <a:schemeClr val="bg1"/>
              </a:bgClr>
            </a:pattFill>
            <a:ln>
              <a:solidFill>
                <a:schemeClr val="tx1"/>
              </a:solidFill>
            </a:ln>
          </c:spPr>
          <c:invertIfNegative val="0"/>
          <c:dLbls>
            <c:spPr>
              <a:solidFill>
                <a:schemeClr val="bg1">
                  <a:lumMod val="95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'生徒（事前）'!$AN$137:$AN$139</c:f>
              <c:strCache>
                <c:ptCount val="3"/>
                <c:pt idx="0">
                  <c:v>男</c:v>
                </c:pt>
                <c:pt idx="1">
                  <c:v>女</c:v>
                </c:pt>
                <c:pt idx="2">
                  <c:v>合計</c:v>
                </c:pt>
              </c:strCache>
            </c:strRef>
          </c:cat>
          <c:val>
            <c:numRef>
              <c:f>'生徒（事前）'!$AQ$137:$AQ$139</c:f>
              <c:numCache>
                <c:formatCode>0%</c:formatCode>
                <c:ptCount val="3"/>
                <c:pt idx="0">
                  <c:v>0</c:v>
                </c:pt>
                <c:pt idx="1">
                  <c:v>0</c:v>
                </c:pt>
                <c:pt idx="2">
                  <c:v>0</c:v>
                </c:pt>
              </c:numCache>
            </c:numRef>
          </c:val>
          <c:extLst>
            <c:ext xmlns:c16="http://schemas.microsoft.com/office/drawing/2014/chart" uri="{C3380CC4-5D6E-409C-BE32-E72D297353CC}">
              <c16:uniqueId val="{00000002-33DB-402A-83CC-2442054C230A}"/>
            </c:ext>
          </c:extLst>
        </c:ser>
        <c:ser>
          <c:idx val="3"/>
          <c:order val="3"/>
          <c:tx>
            <c:strRef>
              <c:f>'生徒（事前）'!$AR$4</c:f>
              <c:strCache>
                <c:ptCount val="1"/>
                <c:pt idx="0">
                  <c:v>エ</c:v>
                </c:pt>
              </c:strCache>
            </c:strRef>
          </c:tx>
          <c:spPr>
            <a:pattFill prst="pct20">
              <a:fgClr>
                <a:schemeClr val="tx1"/>
              </a:fgClr>
              <a:bgClr>
                <a:schemeClr val="bg1"/>
              </a:bgClr>
            </a:pattFill>
            <a:ln>
              <a:solidFill>
                <a:schemeClr val="tx1"/>
              </a:solidFill>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'生徒（事前）'!$AN$137:$AN$139</c:f>
              <c:strCache>
                <c:ptCount val="3"/>
                <c:pt idx="0">
                  <c:v>男</c:v>
                </c:pt>
                <c:pt idx="1">
                  <c:v>女</c:v>
                </c:pt>
                <c:pt idx="2">
                  <c:v>合計</c:v>
                </c:pt>
              </c:strCache>
            </c:strRef>
          </c:cat>
          <c:val>
            <c:numRef>
              <c:f>'生徒（事前）'!$AR$137:$AR$139</c:f>
              <c:numCache>
                <c:formatCode>0%</c:formatCode>
                <c:ptCount val="3"/>
                <c:pt idx="0">
                  <c:v>0</c:v>
                </c:pt>
                <c:pt idx="1">
                  <c:v>0</c:v>
                </c:pt>
                <c:pt idx="2">
                  <c:v>0</c:v>
                </c:pt>
              </c:numCache>
            </c:numRef>
          </c:val>
          <c:extLst>
            <c:ext xmlns:c16="http://schemas.microsoft.com/office/drawing/2014/chart" uri="{C3380CC4-5D6E-409C-BE32-E72D297353CC}">
              <c16:uniqueId val="{00000003-33DB-402A-83CC-2442054C230A}"/>
            </c:ext>
          </c:extLst>
        </c:ser>
        <c:ser>
          <c:idx val="4"/>
          <c:order val="4"/>
          <c:tx>
            <c:strRef>
              <c:f>'生徒（事前）'!$AS$4</c:f>
              <c:strCache>
                <c:ptCount val="1"/>
                <c:pt idx="0">
                  <c:v>無回答</c:v>
                </c:pt>
              </c:strCache>
            </c:strRef>
          </c:tx>
          <c:spPr>
            <a:noFill/>
            <a:ln>
              <a:solidFill>
                <a:schemeClr val="tx1"/>
              </a:solidFill>
            </a:ln>
          </c:spPr>
          <c:invertIfNegative val="0"/>
          <c:cat>
            <c:strRef>
              <c:f>'生徒（事前）'!$AN$137:$AN$139</c:f>
              <c:strCache>
                <c:ptCount val="3"/>
                <c:pt idx="0">
                  <c:v>男</c:v>
                </c:pt>
                <c:pt idx="1">
                  <c:v>女</c:v>
                </c:pt>
                <c:pt idx="2">
                  <c:v>合計</c:v>
                </c:pt>
              </c:strCache>
            </c:strRef>
          </c:cat>
          <c:val>
            <c:numRef>
              <c:f>'生徒（事前）'!$AS$137:$AS$139</c:f>
              <c:numCache>
                <c:formatCode>0%</c:formatCode>
                <c:ptCount val="3"/>
                <c:pt idx="0">
                  <c:v>0</c:v>
                </c:pt>
                <c:pt idx="1">
                  <c:v>0</c:v>
                </c:pt>
                <c:pt idx="2">
                  <c:v>0</c:v>
                </c:pt>
              </c:numCache>
            </c:numRef>
          </c:val>
          <c:extLst>
            <c:ext xmlns:c16="http://schemas.microsoft.com/office/drawing/2014/chart" uri="{C3380CC4-5D6E-409C-BE32-E72D297353CC}">
              <c16:uniqueId val="{00000004-33DB-402A-83CC-2442054C230A}"/>
            </c:ext>
          </c:extLst>
        </c:ser>
        <c:dLbls>
          <c:showLegendKey val="0"/>
          <c:showVal val="0"/>
          <c:showCatName val="0"/>
          <c:showSerName val="0"/>
          <c:showPercent val="0"/>
          <c:showBubbleSize val="0"/>
        </c:dLbls>
        <c:gapWidth val="51"/>
        <c:overlap val="100"/>
        <c:axId val="268489392"/>
        <c:axId val="268483904"/>
      </c:barChart>
      <c:catAx>
        <c:axId val="268489392"/>
        <c:scaling>
          <c:orientation val="maxMin"/>
        </c:scaling>
        <c:delete val="0"/>
        <c:axPos val="l"/>
        <c:numFmt formatCode="General" sourceLinked="0"/>
        <c:majorTickMark val="out"/>
        <c:minorTickMark val="none"/>
        <c:tickLblPos val="nextTo"/>
        <c:crossAx val="268483904"/>
        <c:crosses val="autoZero"/>
        <c:auto val="1"/>
        <c:lblAlgn val="ctr"/>
        <c:lblOffset val="100"/>
        <c:noMultiLvlLbl val="0"/>
      </c:catAx>
      <c:valAx>
        <c:axId val="268483904"/>
        <c:scaling>
          <c:orientation val="minMax"/>
        </c:scaling>
        <c:delete val="0"/>
        <c:axPos val="t"/>
        <c:majorGridlines/>
        <c:numFmt formatCode="0%" sourceLinked="1"/>
        <c:majorTickMark val="out"/>
        <c:minorTickMark val="none"/>
        <c:tickLblPos val="nextTo"/>
        <c:crossAx val="268489392"/>
        <c:crosses val="autoZero"/>
        <c:crossBetween val="between"/>
      </c:valAx>
      <c:spPr>
        <a:ln>
          <a:solidFill>
            <a:schemeClr val="tx1"/>
          </a:solidFill>
        </a:ln>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HG丸ｺﾞｼｯｸM-PRO" panose="020F0600000000000000" pitchFamily="50" charset="-128"/>
                <a:ea typeface="HG丸ｺﾞｼｯｸM-PRO" panose="020F0600000000000000" pitchFamily="50" charset="-128"/>
                <a:cs typeface="+mn-cs"/>
              </a:defRPr>
            </a:pPr>
            <a:r>
              <a:rPr lang="ja-JP"/>
              <a:t>授業者自己評価</a:t>
            </a:r>
          </a:p>
        </c:rich>
      </c:tx>
      <c:layout>
        <c:manualLayout>
          <c:xMode val="edge"/>
          <c:yMode val="edge"/>
          <c:x val="0.38446269332233712"/>
          <c:y val="0.14165260442348365"/>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radarChart>
        <c:radarStyle val="filled"/>
        <c:varyColors val="0"/>
        <c:ser>
          <c:idx val="0"/>
          <c:order val="0"/>
          <c:spPr>
            <a:solidFill>
              <a:srgbClr val="0000FF">
                <a:alpha val="30196"/>
              </a:srgbClr>
            </a:solidFill>
            <a:ln w="19050">
              <a:solidFill>
                <a:srgbClr val="0000FF"/>
              </a:solidFill>
            </a:ln>
            <a:effectLst/>
          </c:spPr>
          <c:dPt>
            <c:idx val="4"/>
            <c:bubble3D val="0"/>
            <c:extLst>
              <c:ext xmlns:c16="http://schemas.microsoft.com/office/drawing/2014/chart" uri="{C3380CC4-5D6E-409C-BE32-E72D297353CC}">
                <c16:uniqueId val="{00000000-87E4-48D5-9ADA-4D6EAFF96DF4}"/>
              </c:ext>
            </c:extLst>
          </c:dPt>
          <c:dLbls>
            <c:delete val="1"/>
          </c:dLbls>
          <c:cat>
            <c:strRef>
              <c:f>教師!$S$4:$S$15</c:f>
              <c:strCache>
                <c:ptCount val="12"/>
                <c:pt idx="0">
                  <c:v>①探究する態度</c:v>
                </c:pt>
                <c:pt idx="1">
                  <c:v>②事象の観察</c:v>
                </c:pt>
                <c:pt idx="2">
                  <c:v>③課題の設定</c:v>
                </c:pt>
                <c:pt idx="3">
                  <c:v>④仮説の設定</c:v>
                </c:pt>
                <c:pt idx="4">
                  <c:v>⑤実験準備の
立案</c:v>
                </c:pt>
                <c:pt idx="5">
                  <c:v>⑥実験方法の
立案</c:v>
                </c:pt>
                <c:pt idx="6">
                  <c:v>⑦実験の実施</c:v>
                </c:pt>
                <c:pt idx="7">
                  <c:v>⑧結果の
分析・解釈</c:v>
                </c:pt>
                <c:pt idx="8">
                  <c:v>⑨考察の技能</c:v>
                </c:pt>
                <c:pt idx="9">
                  <c:v>⑩検討・改善</c:v>
                </c:pt>
                <c:pt idx="10">
                  <c:v>⑪表現・伝達</c:v>
                </c:pt>
                <c:pt idx="11">
                  <c:v>⑫次の課題や
生活への活用</c:v>
                </c:pt>
              </c:strCache>
            </c:strRef>
          </c:cat>
          <c:val>
            <c:numRef>
              <c:f>教師!$T$4:$T$15</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7E4-48D5-9ADA-4D6EAFF96DF4}"/>
            </c:ext>
          </c:extLst>
        </c:ser>
        <c:dLbls>
          <c:showLegendKey val="0"/>
          <c:showVal val="1"/>
          <c:showCatName val="0"/>
          <c:showSerName val="0"/>
          <c:showPercent val="0"/>
          <c:showBubbleSize val="0"/>
        </c:dLbls>
        <c:axId val="268485080"/>
        <c:axId val="268487824"/>
      </c:radarChart>
      <c:catAx>
        <c:axId val="2684850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G丸ｺﾞｼｯｸM-PRO" panose="020F0600000000000000" pitchFamily="50" charset="-128"/>
                <a:ea typeface="HG丸ｺﾞｼｯｸM-PRO" panose="020F0600000000000000" pitchFamily="50" charset="-128"/>
                <a:cs typeface="+mn-cs"/>
              </a:defRPr>
            </a:pPr>
            <a:endParaRPr lang="ja-JP"/>
          </a:p>
        </c:txPr>
        <c:crossAx val="268487824"/>
        <c:crosses val="autoZero"/>
        <c:auto val="1"/>
        <c:lblAlgn val="ctr"/>
        <c:lblOffset val="100"/>
        <c:noMultiLvlLbl val="0"/>
      </c:catAx>
      <c:valAx>
        <c:axId val="268487824"/>
        <c:scaling>
          <c:orientation val="minMax"/>
        </c:scaling>
        <c:delete val="0"/>
        <c:axPos val="l"/>
        <c:majorGridlines>
          <c:spPr>
            <a:ln w="9525" cap="flat" cmpd="sng" algn="ctr">
              <a:solidFill>
                <a:schemeClr val="tx1">
                  <a:lumMod val="50000"/>
                  <a:lumOff val="50000"/>
                </a:schemeClr>
              </a:solidFill>
              <a:round/>
            </a:ln>
            <a:effectLst/>
          </c:spPr>
        </c:majorGridlines>
        <c:numFmt formatCode="0.0" sourceLinked="1"/>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HG丸ｺﾞｼｯｸM-PRO" panose="020F0600000000000000" pitchFamily="50" charset="-128"/>
                <a:ea typeface="HG丸ｺﾞｼｯｸM-PRO" panose="020F0600000000000000" pitchFamily="50" charset="-128"/>
                <a:cs typeface="+mn-cs"/>
              </a:defRPr>
            </a:pPr>
            <a:endParaRPr lang="ja-JP"/>
          </a:p>
        </c:txPr>
        <c:crossAx val="268485080"/>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HG丸ｺﾞｼｯｸM-PRO" panose="020F0600000000000000" pitchFamily="50" charset="-128"/>
          <a:ea typeface="HG丸ｺﾞｼｯｸM-PRO" panose="020F0600000000000000" pitchFamily="50" charset="-128"/>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HG丸ｺﾞｼｯｸM-PRO" panose="020F0600000000000000" pitchFamily="50" charset="-128"/>
                <a:ea typeface="HG丸ｺﾞｼｯｸM-PRO" panose="020F0600000000000000" pitchFamily="50" charset="-128"/>
                <a:cs typeface="+mn-cs"/>
              </a:defRPr>
            </a:pPr>
            <a:r>
              <a:rPr lang="ja-JP"/>
              <a:t>学習者自己評価</a:t>
            </a:r>
          </a:p>
        </c:rich>
      </c:tx>
      <c:layout>
        <c:manualLayout>
          <c:xMode val="edge"/>
          <c:yMode val="edge"/>
          <c:x val="0.39053090614206082"/>
          <c:y val="0.1030961310538535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radarChart>
        <c:radarStyle val="filled"/>
        <c:varyColors val="0"/>
        <c:ser>
          <c:idx val="0"/>
          <c:order val="0"/>
          <c:tx>
            <c:strRef>
              <c:f>生徒!$N$3</c:f>
              <c:strCache>
                <c:ptCount val="1"/>
                <c:pt idx="0">
                  <c:v>事前</c:v>
                </c:pt>
              </c:strCache>
            </c:strRef>
          </c:tx>
          <c:spPr>
            <a:solidFill>
              <a:srgbClr val="FF0000">
                <a:alpha val="30196"/>
              </a:srgbClr>
            </a:solidFill>
            <a:ln w="19050">
              <a:solidFill>
                <a:srgbClr val="FF0000"/>
              </a:solidFill>
            </a:ln>
            <a:effectLst/>
          </c:spPr>
          <c:dPt>
            <c:idx val="4"/>
            <c:bubble3D val="0"/>
            <c:extLst>
              <c:ext xmlns:c16="http://schemas.microsoft.com/office/drawing/2014/chart" uri="{C3380CC4-5D6E-409C-BE32-E72D297353CC}">
                <c16:uniqueId val="{00000000-1394-422D-B75C-084DC4B77FA3}"/>
              </c:ext>
            </c:extLst>
          </c:dPt>
          <c:cat>
            <c:strRef>
              <c:f>生徒!$M$4:$M$15</c:f>
              <c:strCache>
                <c:ptCount val="12"/>
                <c:pt idx="0">
                  <c:v>①探究する態度</c:v>
                </c:pt>
                <c:pt idx="1">
                  <c:v>②事象の観察</c:v>
                </c:pt>
                <c:pt idx="2">
                  <c:v>③課題の設定</c:v>
                </c:pt>
                <c:pt idx="3">
                  <c:v>④仮説の設定</c:v>
                </c:pt>
                <c:pt idx="4">
                  <c:v>⑤実験準備の
立案</c:v>
                </c:pt>
                <c:pt idx="5">
                  <c:v>⑥実験方法の
立案</c:v>
                </c:pt>
                <c:pt idx="6">
                  <c:v>⑦実験の実施</c:v>
                </c:pt>
                <c:pt idx="7">
                  <c:v>⑧結果の
分析・解釈</c:v>
                </c:pt>
                <c:pt idx="8">
                  <c:v>⑨考察の技能</c:v>
                </c:pt>
                <c:pt idx="9">
                  <c:v>⑩検討・改善</c:v>
                </c:pt>
                <c:pt idx="10">
                  <c:v>⑪表現・伝達</c:v>
                </c:pt>
                <c:pt idx="11">
                  <c:v>⑫次の課題や
生活への活用</c:v>
                </c:pt>
              </c:strCache>
            </c:strRef>
          </c:cat>
          <c:val>
            <c:numRef>
              <c:f>生徒!$N$4:$N$15</c:f>
              <c:numCache>
                <c:formatCode>0.0</c:formatCode>
                <c:ptCount val="12"/>
                <c:pt idx="0">
                  <c:v>3.6</c:v>
                </c:pt>
                <c:pt idx="1">
                  <c:v>2.6</c:v>
                </c:pt>
                <c:pt idx="2">
                  <c:v>3</c:v>
                </c:pt>
                <c:pt idx="3">
                  <c:v>2.8</c:v>
                </c:pt>
                <c:pt idx="4">
                  <c:v>3.4</c:v>
                </c:pt>
                <c:pt idx="5">
                  <c:v>3.4</c:v>
                </c:pt>
                <c:pt idx="6">
                  <c:v>3</c:v>
                </c:pt>
                <c:pt idx="7">
                  <c:v>3.2</c:v>
                </c:pt>
                <c:pt idx="8">
                  <c:v>3.2</c:v>
                </c:pt>
                <c:pt idx="9">
                  <c:v>3</c:v>
                </c:pt>
                <c:pt idx="10">
                  <c:v>2.2000000000000002</c:v>
                </c:pt>
                <c:pt idx="11">
                  <c:v>3.6</c:v>
                </c:pt>
              </c:numCache>
            </c:numRef>
          </c:val>
          <c:extLst>
            <c:ext xmlns:c16="http://schemas.microsoft.com/office/drawing/2014/chart" uri="{C3380CC4-5D6E-409C-BE32-E72D297353CC}">
              <c16:uniqueId val="{00000001-1394-422D-B75C-084DC4B77FA3}"/>
            </c:ext>
          </c:extLst>
        </c:ser>
        <c:ser>
          <c:idx val="1"/>
          <c:order val="1"/>
          <c:tx>
            <c:strRef>
              <c:f>生徒!$O$3</c:f>
              <c:strCache>
                <c:ptCount val="1"/>
                <c:pt idx="0">
                  <c:v>事後</c:v>
                </c:pt>
              </c:strCache>
            </c:strRef>
          </c:tx>
          <c:spPr>
            <a:solidFill>
              <a:srgbClr val="7030A0">
                <a:alpha val="30196"/>
              </a:srgbClr>
            </a:solidFill>
            <a:ln w="19050">
              <a:solidFill>
                <a:srgbClr val="7030A0"/>
              </a:solidFill>
            </a:ln>
            <a:effectLst/>
          </c:spPr>
          <c:cat>
            <c:strRef>
              <c:f>生徒!$M$4:$M$15</c:f>
              <c:strCache>
                <c:ptCount val="12"/>
                <c:pt idx="0">
                  <c:v>①探究する態度</c:v>
                </c:pt>
                <c:pt idx="1">
                  <c:v>②事象の観察</c:v>
                </c:pt>
                <c:pt idx="2">
                  <c:v>③課題の設定</c:v>
                </c:pt>
                <c:pt idx="3">
                  <c:v>④仮説の設定</c:v>
                </c:pt>
                <c:pt idx="4">
                  <c:v>⑤実験準備の
立案</c:v>
                </c:pt>
                <c:pt idx="5">
                  <c:v>⑥実験方法の
立案</c:v>
                </c:pt>
                <c:pt idx="6">
                  <c:v>⑦実験の実施</c:v>
                </c:pt>
                <c:pt idx="7">
                  <c:v>⑧結果の
分析・解釈</c:v>
                </c:pt>
                <c:pt idx="8">
                  <c:v>⑨考察の技能</c:v>
                </c:pt>
                <c:pt idx="9">
                  <c:v>⑩検討・改善</c:v>
                </c:pt>
                <c:pt idx="10">
                  <c:v>⑪表現・伝達</c:v>
                </c:pt>
                <c:pt idx="11">
                  <c:v>⑫次の課題や
生活への活用</c:v>
                </c:pt>
              </c:strCache>
            </c:strRef>
          </c:cat>
          <c:val>
            <c:numRef>
              <c:f>生徒!$O$4:$O$15</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1394-422D-B75C-084DC4B77FA3}"/>
            </c:ext>
          </c:extLst>
        </c:ser>
        <c:dLbls>
          <c:showLegendKey val="0"/>
          <c:showVal val="0"/>
          <c:showCatName val="0"/>
          <c:showSerName val="0"/>
          <c:showPercent val="0"/>
          <c:showBubbleSize val="0"/>
        </c:dLbls>
        <c:axId val="268488608"/>
        <c:axId val="267743808"/>
      </c:radarChart>
      <c:catAx>
        <c:axId val="2684886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G丸ｺﾞｼｯｸM-PRO" panose="020F0600000000000000" pitchFamily="50" charset="-128"/>
                <a:ea typeface="HG丸ｺﾞｼｯｸM-PRO" panose="020F0600000000000000" pitchFamily="50" charset="-128"/>
                <a:cs typeface="+mn-cs"/>
              </a:defRPr>
            </a:pPr>
            <a:endParaRPr lang="ja-JP"/>
          </a:p>
        </c:txPr>
        <c:crossAx val="267743808"/>
        <c:crosses val="autoZero"/>
        <c:auto val="1"/>
        <c:lblAlgn val="ctr"/>
        <c:lblOffset val="100"/>
        <c:noMultiLvlLbl val="0"/>
      </c:catAx>
      <c:valAx>
        <c:axId val="267743808"/>
        <c:scaling>
          <c:orientation val="minMax"/>
        </c:scaling>
        <c:delete val="0"/>
        <c:axPos val="l"/>
        <c:majorGridlines>
          <c:spPr>
            <a:ln w="9525" cap="flat" cmpd="sng" algn="ctr">
              <a:solidFill>
                <a:schemeClr val="tx1">
                  <a:lumMod val="50000"/>
                  <a:lumOff val="50000"/>
                </a:schemeClr>
              </a:solidFill>
              <a:round/>
            </a:ln>
            <a:effectLst/>
          </c:spPr>
        </c:majorGridlines>
        <c:numFmt formatCode="0.0" sourceLinked="1"/>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HG丸ｺﾞｼｯｸM-PRO" panose="020F0600000000000000" pitchFamily="50" charset="-128"/>
                <a:ea typeface="HG丸ｺﾞｼｯｸM-PRO" panose="020F0600000000000000" pitchFamily="50" charset="-128"/>
                <a:cs typeface="+mn-cs"/>
              </a:defRPr>
            </a:pPr>
            <a:endParaRPr lang="ja-JP"/>
          </a:p>
        </c:txPr>
        <c:crossAx val="26848860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丸ｺﾞｼｯｸM-PRO" panose="020F0600000000000000" pitchFamily="50" charset="-128"/>
              <a:ea typeface="HG丸ｺﾞｼｯｸM-PRO" panose="020F06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HG丸ｺﾞｼｯｸM-PRO" panose="020F0600000000000000" pitchFamily="50" charset="-128"/>
          <a:ea typeface="HG丸ｺﾞｼｯｸM-PRO" panose="020F0600000000000000" pitchFamily="50" charset="-128"/>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HG丸ｺﾞｼｯｸM-PRO" panose="020F0600000000000000" pitchFamily="50" charset="-128"/>
                <a:ea typeface="HG丸ｺﾞｼｯｸM-PRO" panose="020F0600000000000000" pitchFamily="50" charset="-128"/>
                <a:cs typeface="+mn-cs"/>
              </a:defRPr>
            </a:pPr>
            <a:r>
              <a:rPr lang="ja-JP"/>
              <a:t>自己評価（学習者＆授業者）</a:t>
            </a:r>
          </a:p>
        </c:rich>
      </c:tx>
      <c:layout>
        <c:manualLayout>
          <c:xMode val="edge"/>
          <c:yMode val="edge"/>
          <c:x val="3.9206666503723503E-3"/>
          <c:y val="6.152494857805415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manualLayout>
          <c:layoutTarget val="inner"/>
          <c:xMode val="edge"/>
          <c:yMode val="edge"/>
          <c:x val="0.2185011216940965"/>
          <c:y val="0.22651029856001897"/>
          <c:w val="0.55582072278099326"/>
          <c:h val="0.62883753448344482"/>
        </c:manualLayout>
      </c:layout>
      <c:radarChart>
        <c:radarStyle val="filled"/>
        <c:varyColors val="0"/>
        <c:ser>
          <c:idx val="0"/>
          <c:order val="0"/>
          <c:tx>
            <c:strRef>
              <c:f>教師・生徒!$Q$3</c:f>
              <c:strCache>
                <c:ptCount val="1"/>
                <c:pt idx="0">
                  <c:v>生徒（事前）</c:v>
                </c:pt>
              </c:strCache>
            </c:strRef>
          </c:tx>
          <c:spPr>
            <a:solidFill>
              <a:srgbClr val="FF0000">
                <a:alpha val="30196"/>
              </a:srgbClr>
            </a:solidFill>
            <a:ln w="19050">
              <a:solidFill>
                <a:srgbClr val="FF0000"/>
              </a:solidFill>
            </a:ln>
            <a:effectLst/>
          </c:spPr>
          <c:dPt>
            <c:idx val="4"/>
            <c:bubble3D val="0"/>
            <c:extLst>
              <c:ext xmlns:c16="http://schemas.microsoft.com/office/drawing/2014/chart" uri="{C3380CC4-5D6E-409C-BE32-E72D297353CC}">
                <c16:uniqueId val="{00000000-E2A6-45DD-B660-F38B8BC4D198}"/>
              </c:ext>
            </c:extLst>
          </c:dPt>
          <c:cat>
            <c:strRef>
              <c:f>教師・生徒!$P$4:$P$15</c:f>
              <c:strCache>
                <c:ptCount val="12"/>
                <c:pt idx="0">
                  <c:v>①探究する態度</c:v>
                </c:pt>
                <c:pt idx="1">
                  <c:v>②事象の観察</c:v>
                </c:pt>
                <c:pt idx="2">
                  <c:v>③課題の設定</c:v>
                </c:pt>
                <c:pt idx="3">
                  <c:v>④仮説の設定</c:v>
                </c:pt>
                <c:pt idx="4">
                  <c:v>⑤実験準備の
立案</c:v>
                </c:pt>
                <c:pt idx="5">
                  <c:v>⑥実験方法の
立案</c:v>
                </c:pt>
                <c:pt idx="6">
                  <c:v>⑦実験の実施</c:v>
                </c:pt>
                <c:pt idx="7">
                  <c:v>⑧結果の
分析・解釈</c:v>
                </c:pt>
                <c:pt idx="8">
                  <c:v>⑨考察の技能</c:v>
                </c:pt>
                <c:pt idx="9">
                  <c:v>⑩検討・改善</c:v>
                </c:pt>
                <c:pt idx="10">
                  <c:v>⑪表現・伝達</c:v>
                </c:pt>
                <c:pt idx="11">
                  <c:v>⑫次の課題や
生活への活用</c:v>
                </c:pt>
              </c:strCache>
            </c:strRef>
          </c:cat>
          <c:val>
            <c:numRef>
              <c:f>教師・生徒!$Q$4:$Q$15</c:f>
              <c:numCache>
                <c:formatCode>0.0</c:formatCode>
                <c:ptCount val="12"/>
                <c:pt idx="0">
                  <c:v>3.6</c:v>
                </c:pt>
                <c:pt idx="1">
                  <c:v>2.6</c:v>
                </c:pt>
                <c:pt idx="2">
                  <c:v>3</c:v>
                </c:pt>
                <c:pt idx="3">
                  <c:v>2.8</c:v>
                </c:pt>
                <c:pt idx="4">
                  <c:v>3.4</c:v>
                </c:pt>
                <c:pt idx="5">
                  <c:v>3.4</c:v>
                </c:pt>
                <c:pt idx="6">
                  <c:v>3</c:v>
                </c:pt>
                <c:pt idx="7">
                  <c:v>3.2</c:v>
                </c:pt>
                <c:pt idx="8">
                  <c:v>3.2</c:v>
                </c:pt>
                <c:pt idx="9">
                  <c:v>3</c:v>
                </c:pt>
                <c:pt idx="10">
                  <c:v>2.2000000000000002</c:v>
                </c:pt>
                <c:pt idx="11">
                  <c:v>3.6</c:v>
                </c:pt>
              </c:numCache>
            </c:numRef>
          </c:val>
          <c:extLst>
            <c:ext xmlns:c16="http://schemas.microsoft.com/office/drawing/2014/chart" uri="{C3380CC4-5D6E-409C-BE32-E72D297353CC}">
              <c16:uniqueId val="{00000001-E2A6-45DD-B660-F38B8BC4D198}"/>
            </c:ext>
          </c:extLst>
        </c:ser>
        <c:ser>
          <c:idx val="1"/>
          <c:order val="1"/>
          <c:tx>
            <c:strRef>
              <c:f>教師・生徒!$R$3</c:f>
              <c:strCache>
                <c:ptCount val="1"/>
                <c:pt idx="0">
                  <c:v>教師</c:v>
                </c:pt>
              </c:strCache>
            </c:strRef>
          </c:tx>
          <c:spPr>
            <a:solidFill>
              <a:srgbClr val="0000FF">
                <a:alpha val="30196"/>
              </a:srgbClr>
            </a:solidFill>
            <a:ln w="19050">
              <a:solidFill>
                <a:srgbClr val="0000FF"/>
              </a:solidFill>
            </a:ln>
            <a:effectLst/>
          </c:spPr>
          <c:cat>
            <c:strRef>
              <c:f>教師・生徒!$P$4:$P$15</c:f>
              <c:strCache>
                <c:ptCount val="12"/>
                <c:pt idx="0">
                  <c:v>①探究する態度</c:v>
                </c:pt>
                <c:pt idx="1">
                  <c:v>②事象の観察</c:v>
                </c:pt>
                <c:pt idx="2">
                  <c:v>③課題の設定</c:v>
                </c:pt>
                <c:pt idx="3">
                  <c:v>④仮説の設定</c:v>
                </c:pt>
                <c:pt idx="4">
                  <c:v>⑤実験準備の
立案</c:v>
                </c:pt>
                <c:pt idx="5">
                  <c:v>⑥実験方法の
立案</c:v>
                </c:pt>
                <c:pt idx="6">
                  <c:v>⑦実験の実施</c:v>
                </c:pt>
                <c:pt idx="7">
                  <c:v>⑧結果の
分析・解釈</c:v>
                </c:pt>
                <c:pt idx="8">
                  <c:v>⑨考察の技能</c:v>
                </c:pt>
                <c:pt idx="9">
                  <c:v>⑩検討・改善</c:v>
                </c:pt>
                <c:pt idx="10">
                  <c:v>⑪表現・伝達</c:v>
                </c:pt>
                <c:pt idx="11">
                  <c:v>⑫次の課題や
生活への活用</c:v>
                </c:pt>
              </c:strCache>
            </c:strRef>
          </c:cat>
          <c:val>
            <c:numRef>
              <c:f>教師・生徒!$R$4:$R$15</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2A6-45DD-B660-F38B8BC4D198}"/>
            </c:ext>
          </c:extLst>
        </c:ser>
        <c:dLbls>
          <c:showLegendKey val="0"/>
          <c:showVal val="0"/>
          <c:showCatName val="0"/>
          <c:showSerName val="0"/>
          <c:showPercent val="0"/>
          <c:showBubbleSize val="0"/>
        </c:dLbls>
        <c:axId val="267747728"/>
        <c:axId val="267748904"/>
      </c:radarChart>
      <c:catAx>
        <c:axId val="2677477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G丸ｺﾞｼｯｸM-PRO" panose="020F0600000000000000" pitchFamily="50" charset="-128"/>
                <a:ea typeface="HG丸ｺﾞｼｯｸM-PRO" panose="020F0600000000000000" pitchFamily="50" charset="-128"/>
                <a:cs typeface="+mn-cs"/>
              </a:defRPr>
            </a:pPr>
            <a:endParaRPr lang="ja-JP"/>
          </a:p>
        </c:txPr>
        <c:crossAx val="267748904"/>
        <c:crosses val="autoZero"/>
        <c:auto val="1"/>
        <c:lblAlgn val="ctr"/>
        <c:lblOffset val="100"/>
        <c:noMultiLvlLbl val="0"/>
      </c:catAx>
      <c:valAx>
        <c:axId val="267748904"/>
        <c:scaling>
          <c:orientation val="minMax"/>
        </c:scaling>
        <c:delete val="0"/>
        <c:axPos val="l"/>
        <c:majorGridlines>
          <c:spPr>
            <a:ln w="9525" cap="flat" cmpd="sng" algn="ctr">
              <a:solidFill>
                <a:schemeClr val="tx1">
                  <a:lumMod val="50000"/>
                  <a:lumOff val="50000"/>
                </a:schemeClr>
              </a:solidFill>
              <a:round/>
            </a:ln>
            <a:effectLst/>
          </c:spPr>
        </c:majorGridlines>
        <c:numFmt formatCode="0.0" sourceLinked="1"/>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HG丸ｺﾞｼｯｸM-PRO" panose="020F0600000000000000" pitchFamily="50" charset="-128"/>
                <a:ea typeface="HG丸ｺﾞｼｯｸM-PRO" panose="020F0600000000000000" pitchFamily="50" charset="-128"/>
                <a:cs typeface="+mn-cs"/>
              </a:defRPr>
            </a:pPr>
            <a:endParaRPr lang="ja-JP"/>
          </a:p>
        </c:txPr>
        <c:crossAx val="267747728"/>
        <c:crosses val="autoZero"/>
        <c:crossBetween val="between"/>
        <c:majorUnit val="1"/>
      </c:valAx>
      <c:spPr>
        <a:noFill/>
        <a:ln>
          <a:noFill/>
        </a:ln>
        <a:effectLst/>
      </c:spPr>
    </c:plotArea>
    <c:legend>
      <c:legendPos val="b"/>
      <c:layout>
        <c:manualLayout>
          <c:xMode val="edge"/>
          <c:yMode val="edge"/>
          <c:x val="0.71411995225294578"/>
          <c:y val="0.9498226637759194"/>
          <c:w val="0.25357830942142512"/>
          <c:h val="3.403997808114740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丸ｺﾞｼｯｸM-PRO" panose="020F0600000000000000" pitchFamily="50" charset="-128"/>
              <a:ea typeface="HG丸ｺﾞｼｯｸM-PRO" panose="020F0600000000000000"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G丸ｺﾞｼｯｸM-PRO" panose="020F0600000000000000" pitchFamily="50" charset="-128"/>
          <a:ea typeface="HG丸ｺﾞｼｯｸM-PRO" panose="020F0600000000000000" pitchFamily="50" charset="-128"/>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'生徒（事後）'!$AO$4</c:f>
              <c:strCache>
                <c:ptCount val="1"/>
                <c:pt idx="0">
                  <c:v>ア</c:v>
                </c:pt>
              </c:strCache>
            </c:strRef>
          </c:tx>
          <c:spPr>
            <a:pattFill prst="pct90">
              <a:fgClr>
                <a:schemeClr val="tx1"/>
              </a:fgClr>
              <a:bgClr>
                <a:schemeClr val="bg1"/>
              </a:bgClr>
            </a:pattFill>
            <a:ln>
              <a:solidFill>
                <a:schemeClr val="tx1"/>
              </a:solidFill>
            </a:ln>
          </c:spPr>
          <c:invertIfNegative val="0"/>
          <c:dLbls>
            <c:spPr>
              <a:solidFill>
                <a:schemeClr val="tx1"/>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'生徒（事後）'!$AN$5:$AN$7</c:f>
              <c:strCache>
                <c:ptCount val="3"/>
                <c:pt idx="0">
                  <c:v>男</c:v>
                </c:pt>
                <c:pt idx="1">
                  <c:v>女</c:v>
                </c:pt>
                <c:pt idx="2">
                  <c:v>合計</c:v>
                </c:pt>
              </c:strCache>
            </c:strRef>
          </c:cat>
          <c:val>
            <c:numRef>
              <c:f>'生徒（事後）'!$AO$5:$AO$7</c:f>
              <c:numCache>
                <c:formatCode>0%</c:formatCode>
                <c:ptCount val="3"/>
                <c:pt idx="0">
                  <c:v>0.66666666666666663</c:v>
                </c:pt>
                <c:pt idx="1">
                  <c:v>0.5</c:v>
                </c:pt>
                <c:pt idx="2">
                  <c:v>0.6</c:v>
                </c:pt>
              </c:numCache>
            </c:numRef>
          </c:val>
          <c:extLst>
            <c:ext xmlns:c16="http://schemas.microsoft.com/office/drawing/2014/chart" uri="{C3380CC4-5D6E-409C-BE32-E72D297353CC}">
              <c16:uniqueId val="{00000000-BE20-46AC-A280-885535BE0DFE}"/>
            </c:ext>
          </c:extLst>
        </c:ser>
        <c:ser>
          <c:idx val="1"/>
          <c:order val="1"/>
          <c:tx>
            <c:strRef>
              <c:f>'生徒（事後）'!$AP$4</c:f>
              <c:strCache>
                <c:ptCount val="1"/>
                <c:pt idx="0">
                  <c:v>イ</c:v>
                </c:pt>
              </c:strCache>
            </c:strRef>
          </c:tx>
          <c:spPr>
            <a:pattFill prst="pct70">
              <a:fgClr>
                <a:schemeClr val="tx1"/>
              </a:fgClr>
              <a:bgClr>
                <a:schemeClr val="bg1"/>
              </a:bgClr>
            </a:pattFill>
            <a:ln>
              <a:solidFill>
                <a:schemeClr val="tx1"/>
              </a:solidFill>
            </a:ln>
          </c:spPr>
          <c:invertIfNegative val="0"/>
          <c:dLbls>
            <c:spPr>
              <a:solidFill>
                <a:schemeClr val="tx1">
                  <a:lumMod val="75000"/>
                  <a:lumOff val="25000"/>
                </a:schemeClr>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'生徒（事後）'!$AN$5:$AN$7</c:f>
              <c:strCache>
                <c:ptCount val="3"/>
                <c:pt idx="0">
                  <c:v>男</c:v>
                </c:pt>
                <c:pt idx="1">
                  <c:v>女</c:v>
                </c:pt>
                <c:pt idx="2">
                  <c:v>合計</c:v>
                </c:pt>
              </c:strCache>
            </c:strRef>
          </c:cat>
          <c:val>
            <c:numRef>
              <c:f>'生徒（事後）'!$AP$5:$AP$7</c:f>
              <c:numCache>
                <c:formatCode>0%</c:formatCode>
                <c:ptCount val="3"/>
                <c:pt idx="0">
                  <c:v>0.33333333333333331</c:v>
                </c:pt>
                <c:pt idx="1">
                  <c:v>0.5</c:v>
                </c:pt>
                <c:pt idx="2">
                  <c:v>0.4</c:v>
                </c:pt>
              </c:numCache>
            </c:numRef>
          </c:val>
          <c:extLst>
            <c:ext xmlns:c16="http://schemas.microsoft.com/office/drawing/2014/chart" uri="{C3380CC4-5D6E-409C-BE32-E72D297353CC}">
              <c16:uniqueId val="{00000001-BE20-46AC-A280-885535BE0DFE}"/>
            </c:ext>
          </c:extLst>
        </c:ser>
        <c:ser>
          <c:idx val="2"/>
          <c:order val="2"/>
          <c:tx>
            <c:strRef>
              <c:f>'生徒（事後）'!$AQ$4</c:f>
              <c:strCache>
                <c:ptCount val="1"/>
                <c:pt idx="0">
                  <c:v>ウ</c:v>
                </c:pt>
              </c:strCache>
            </c:strRef>
          </c:tx>
          <c:spPr>
            <a:pattFill prst="pct30">
              <a:fgClr>
                <a:schemeClr val="tx1"/>
              </a:fgClr>
              <a:bgClr>
                <a:schemeClr val="bg1"/>
              </a:bgClr>
            </a:pattFill>
            <a:ln>
              <a:solidFill>
                <a:schemeClr val="tx1"/>
              </a:solidFill>
            </a:ln>
          </c:spPr>
          <c:invertIfNegative val="0"/>
          <c:dLbls>
            <c:spPr>
              <a:solidFill>
                <a:schemeClr val="bg1">
                  <a:lumMod val="95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'生徒（事後）'!$AN$5:$AN$7</c:f>
              <c:strCache>
                <c:ptCount val="3"/>
                <c:pt idx="0">
                  <c:v>男</c:v>
                </c:pt>
                <c:pt idx="1">
                  <c:v>女</c:v>
                </c:pt>
                <c:pt idx="2">
                  <c:v>合計</c:v>
                </c:pt>
              </c:strCache>
            </c:strRef>
          </c:cat>
          <c:val>
            <c:numRef>
              <c:f>'生徒（事後）'!$AQ$5:$AQ$7</c:f>
              <c:numCache>
                <c:formatCode>0%</c:formatCode>
                <c:ptCount val="3"/>
                <c:pt idx="0">
                  <c:v>0</c:v>
                </c:pt>
                <c:pt idx="1">
                  <c:v>0</c:v>
                </c:pt>
                <c:pt idx="2">
                  <c:v>0</c:v>
                </c:pt>
              </c:numCache>
            </c:numRef>
          </c:val>
          <c:extLst>
            <c:ext xmlns:c16="http://schemas.microsoft.com/office/drawing/2014/chart" uri="{C3380CC4-5D6E-409C-BE32-E72D297353CC}">
              <c16:uniqueId val="{00000002-BE20-46AC-A280-885535BE0DFE}"/>
            </c:ext>
          </c:extLst>
        </c:ser>
        <c:ser>
          <c:idx val="3"/>
          <c:order val="3"/>
          <c:tx>
            <c:strRef>
              <c:f>'生徒（事後）'!$AR$4</c:f>
              <c:strCache>
                <c:ptCount val="1"/>
                <c:pt idx="0">
                  <c:v>エ</c:v>
                </c:pt>
              </c:strCache>
            </c:strRef>
          </c:tx>
          <c:spPr>
            <a:pattFill prst="pct20">
              <a:fgClr>
                <a:schemeClr val="tx1"/>
              </a:fgClr>
              <a:bgClr>
                <a:schemeClr val="bg1"/>
              </a:bgClr>
            </a:pattFill>
            <a:ln>
              <a:solidFill>
                <a:schemeClr val="tx1"/>
              </a:solidFill>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'生徒（事後）'!$AN$5:$AN$7</c:f>
              <c:strCache>
                <c:ptCount val="3"/>
                <c:pt idx="0">
                  <c:v>男</c:v>
                </c:pt>
                <c:pt idx="1">
                  <c:v>女</c:v>
                </c:pt>
                <c:pt idx="2">
                  <c:v>合計</c:v>
                </c:pt>
              </c:strCache>
            </c:strRef>
          </c:cat>
          <c:val>
            <c:numRef>
              <c:f>'生徒（事後）'!$AR$5:$AR$7</c:f>
              <c:numCache>
                <c:formatCode>0%</c:formatCode>
                <c:ptCount val="3"/>
                <c:pt idx="0">
                  <c:v>0</c:v>
                </c:pt>
                <c:pt idx="1">
                  <c:v>0</c:v>
                </c:pt>
                <c:pt idx="2">
                  <c:v>0</c:v>
                </c:pt>
              </c:numCache>
            </c:numRef>
          </c:val>
          <c:extLst>
            <c:ext xmlns:c16="http://schemas.microsoft.com/office/drawing/2014/chart" uri="{C3380CC4-5D6E-409C-BE32-E72D297353CC}">
              <c16:uniqueId val="{00000003-BE20-46AC-A280-885535BE0DFE}"/>
            </c:ext>
          </c:extLst>
        </c:ser>
        <c:ser>
          <c:idx val="4"/>
          <c:order val="4"/>
          <c:tx>
            <c:strRef>
              <c:f>'生徒（事後）'!$AS$4</c:f>
              <c:strCache>
                <c:ptCount val="1"/>
                <c:pt idx="0">
                  <c:v>無回答</c:v>
                </c:pt>
              </c:strCache>
            </c:strRef>
          </c:tx>
          <c:spPr>
            <a:noFill/>
            <a:ln>
              <a:solidFill>
                <a:schemeClr val="tx1"/>
              </a:solidFill>
            </a:ln>
          </c:spPr>
          <c:invertIfNegative val="0"/>
          <c:cat>
            <c:strRef>
              <c:f>'生徒（事後）'!$AN$5:$AN$7</c:f>
              <c:strCache>
                <c:ptCount val="3"/>
                <c:pt idx="0">
                  <c:v>男</c:v>
                </c:pt>
                <c:pt idx="1">
                  <c:v>女</c:v>
                </c:pt>
                <c:pt idx="2">
                  <c:v>合計</c:v>
                </c:pt>
              </c:strCache>
            </c:strRef>
          </c:cat>
          <c:val>
            <c:numRef>
              <c:f>'生徒（事後）'!$AS$5:$AS$7</c:f>
              <c:numCache>
                <c:formatCode>0%</c:formatCode>
                <c:ptCount val="3"/>
                <c:pt idx="0">
                  <c:v>0</c:v>
                </c:pt>
                <c:pt idx="1">
                  <c:v>0</c:v>
                </c:pt>
                <c:pt idx="2">
                  <c:v>0</c:v>
                </c:pt>
              </c:numCache>
            </c:numRef>
          </c:val>
          <c:extLst>
            <c:ext xmlns:c16="http://schemas.microsoft.com/office/drawing/2014/chart" uri="{C3380CC4-5D6E-409C-BE32-E72D297353CC}">
              <c16:uniqueId val="{00000004-BE20-46AC-A280-885535BE0DFE}"/>
            </c:ext>
          </c:extLst>
        </c:ser>
        <c:dLbls>
          <c:showLegendKey val="0"/>
          <c:showVal val="0"/>
          <c:showCatName val="0"/>
          <c:showSerName val="0"/>
          <c:showPercent val="0"/>
          <c:showBubbleSize val="0"/>
        </c:dLbls>
        <c:gapWidth val="51"/>
        <c:overlap val="100"/>
        <c:axId val="270280512"/>
        <c:axId val="270284432"/>
      </c:barChart>
      <c:catAx>
        <c:axId val="270280512"/>
        <c:scaling>
          <c:orientation val="maxMin"/>
        </c:scaling>
        <c:delete val="0"/>
        <c:axPos val="l"/>
        <c:numFmt formatCode="General" sourceLinked="0"/>
        <c:majorTickMark val="out"/>
        <c:minorTickMark val="none"/>
        <c:tickLblPos val="nextTo"/>
        <c:crossAx val="270284432"/>
        <c:crosses val="autoZero"/>
        <c:auto val="1"/>
        <c:lblAlgn val="ctr"/>
        <c:lblOffset val="100"/>
        <c:noMultiLvlLbl val="0"/>
      </c:catAx>
      <c:valAx>
        <c:axId val="270284432"/>
        <c:scaling>
          <c:orientation val="minMax"/>
        </c:scaling>
        <c:delete val="0"/>
        <c:axPos val="t"/>
        <c:majorGridlines/>
        <c:numFmt formatCode="0%" sourceLinked="1"/>
        <c:majorTickMark val="out"/>
        <c:minorTickMark val="none"/>
        <c:tickLblPos val="nextTo"/>
        <c:crossAx val="270280512"/>
        <c:crosses val="autoZero"/>
        <c:crossBetween val="between"/>
      </c:valAx>
      <c:spPr>
        <a:ln>
          <a:solidFill>
            <a:schemeClr val="tx1"/>
          </a:solidFill>
        </a:ln>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'生徒（事後）'!$AO$4</c:f>
              <c:strCache>
                <c:ptCount val="1"/>
                <c:pt idx="0">
                  <c:v>ア</c:v>
                </c:pt>
              </c:strCache>
            </c:strRef>
          </c:tx>
          <c:spPr>
            <a:pattFill prst="pct90">
              <a:fgClr>
                <a:schemeClr val="tx1"/>
              </a:fgClr>
              <a:bgClr>
                <a:schemeClr val="bg1"/>
              </a:bgClr>
            </a:pattFill>
            <a:ln>
              <a:solidFill>
                <a:schemeClr val="tx1"/>
              </a:solidFill>
            </a:ln>
          </c:spPr>
          <c:invertIfNegative val="0"/>
          <c:dLbls>
            <c:spPr>
              <a:solidFill>
                <a:schemeClr val="tx1"/>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'生徒（事後）'!$AN$17:$AN$19</c:f>
              <c:strCache>
                <c:ptCount val="3"/>
                <c:pt idx="0">
                  <c:v>男</c:v>
                </c:pt>
                <c:pt idx="1">
                  <c:v>女</c:v>
                </c:pt>
                <c:pt idx="2">
                  <c:v>合計</c:v>
                </c:pt>
              </c:strCache>
            </c:strRef>
          </c:cat>
          <c:val>
            <c:numRef>
              <c:f>'生徒（事後）'!$AO$17:$AO$19</c:f>
              <c:numCache>
                <c:formatCode>0%</c:formatCode>
                <c:ptCount val="3"/>
                <c:pt idx="0">
                  <c:v>0.33333333333333331</c:v>
                </c:pt>
                <c:pt idx="1">
                  <c:v>0.5</c:v>
                </c:pt>
                <c:pt idx="2">
                  <c:v>0.4</c:v>
                </c:pt>
              </c:numCache>
            </c:numRef>
          </c:val>
          <c:extLst>
            <c:ext xmlns:c16="http://schemas.microsoft.com/office/drawing/2014/chart" uri="{C3380CC4-5D6E-409C-BE32-E72D297353CC}">
              <c16:uniqueId val="{00000000-C6C0-4E94-8D4A-A48A63E21307}"/>
            </c:ext>
          </c:extLst>
        </c:ser>
        <c:ser>
          <c:idx val="1"/>
          <c:order val="1"/>
          <c:tx>
            <c:strRef>
              <c:f>'生徒（事後）'!$AP$4</c:f>
              <c:strCache>
                <c:ptCount val="1"/>
                <c:pt idx="0">
                  <c:v>イ</c:v>
                </c:pt>
              </c:strCache>
            </c:strRef>
          </c:tx>
          <c:spPr>
            <a:pattFill prst="pct70">
              <a:fgClr>
                <a:schemeClr val="tx1"/>
              </a:fgClr>
              <a:bgClr>
                <a:schemeClr val="bg1"/>
              </a:bgClr>
            </a:pattFill>
            <a:ln>
              <a:solidFill>
                <a:schemeClr val="tx1"/>
              </a:solidFill>
            </a:ln>
          </c:spPr>
          <c:invertIfNegative val="0"/>
          <c:dLbls>
            <c:spPr>
              <a:solidFill>
                <a:schemeClr val="tx1">
                  <a:lumMod val="75000"/>
                  <a:lumOff val="25000"/>
                </a:schemeClr>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'生徒（事後）'!$AN$17:$AN$19</c:f>
              <c:strCache>
                <c:ptCount val="3"/>
                <c:pt idx="0">
                  <c:v>男</c:v>
                </c:pt>
                <c:pt idx="1">
                  <c:v>女</c:v>
                </c:pt>
                <c:pt idx="2">
                  <c:v>合計</c:v>
                </c:pt>
              </c:strCache>
            </c:strRef>
          </c:cat>
          <c:val>
            <c:numRef>
              <c:f>'生徒（事後）'!$AP$17:$AP$19</c:f>
              <c:numCache>
                <c:formatCode>0%</c:formatCode>
                <c:ptCount val="3"/>
                <c:pt idx="0">
                  <c:v>0.66666666666666663</c:v>
                </c:pt>
                <c:pt idx="1">
                  <c:v>0.5</c:v>
                </c:pt>
                <c:pt idx="2">
                  <c:v>0.6</c:v>
                </c:pt>
              </c:numCache>
            </c:numRef>
          </c:val>
          <c:extLst>
            <c:ext xmlns:c16="http://schemas.microsoft.com/office/drawing/2014/chart" uri="{C3380CC4-5D6E-409C-BE32-E72D297353CC}">
              <c16:uniqueId val="{00000001-C6C0-4E94-8D4A-A48A63E21307}"/>
            </c:ext>
          </c:extLst>
        </c:ser>
        <c:ser>
          <c:idx val="2"/>
          <c:order val="2"/>
          <c:tx>
            <c:strRef>
              <c:f>'生徒（事後）'!$AQ$4</c:f>
              <c:strCache>
                <c:ptCount val="1"/>
                <c:pt idx="0">
                  <c:v>ウ</c:v>
                </c:pt>
              </c:strCache>
            </c:strRef>
          </c:tx>
          <c:spPr>
            <a:pattFill prst="pct30">
              <a:fgClr>
                <a:schemeClr val="tx1"/>
              </a:fgClr>
              <a:bgClr>
                <a:schemeClr val="bg1"/>
              </a:bgClr>
            </a:pattFill>
            <a:ln>
              <a:solidFill>
                <a:schemeClr val="tx1"/>
              </a:solidFill>
            </a:ln>
          </c:spPr>
          <c:invertIfNegative val="0"/>
          <c:dLbls>
            <c:spPr>
              <a:solidFill>
                <a:schemeClr val="bg1">
                  <a:lumMod val="95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'生徒（事後）'!$AN$17:$AN$19</c:f>
              <c:strCache>
                <c:ptCount val="3"/>
                <c:pt idx="0">
                  <c:v>男</c:v>
                </c:pt>
                <c:pt idx="1">
                  <c:v>女</c:v>
                </c:pt>
                <c:pt idx="2">
                  <c:v>合計</c:v>
                </c:pt>
              </c:strCache>
            </c:strRef>
          </c:cat>
          <c:val>
            <c:numRef>
              <c:f>'生徒（事後）'!$AQ$17:$AQ$19</c:f>
              <c:numCache>
                <c:formatCode>0%</c:formatCode>
                <c:ptCount val="3"/>
                <c:pt idx="0">
                  <c:v>0</c:v>
                </c:pt>
                <c:pt idx="1">
                  <c:v>0</c:v>
                </c:pt>
                <c:pt idx="2">
                  <c:v>0</c:v>
                </c:pt>
              </c:numCache>
            </c:numRef>
          </c:val>
          <c:extLst>
            <c:ext xmlns:c16="http://schemas.microsoft.com/office/drawing/2014/chart" uri="{C3380CC4-5D6E-409C-BE32-E72D297353CC}">
              <c16:uniqueId val="{00000002-C6C0-4E94-8D4A-A48A63E21307}"/>
            </c:ext>
          </c:extLst>
        </c:ser>
        <c:ser>
          <c:idx val="3"/>
          <c:order val="3"/>
          <c:tx>
            <c:strRef>
              <c:f>'生徒（事後）'!$AR$4</c:f>
              <c:strCache>
                <c:ptCount val="1"/>
                <c:pt idx="0">
                  <c:v>エ</c:v>
                </c:pt>
              </c:strCache>
            </c:strRef>
          </c:tx>
          <c:spPr>
            <a:pattFill prst="pct20">
              <a:fgClr>
                <a:schemeClr val="tx1"/>
              </a:fgClr>
              <a:bgClr>
                <a:schemeClr val="bg1"/>
              </a:bgClr>
            </a:pattFill>
            <a:ln>
              <a:solidFill>
                <a:schemeClr val="tx1"/>
              </a:solidFill>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'生徒（事後）'!$AN$17:$AN$19</c:f>
              <c:strCache>
                <c:ptCount val="3"/>
                <c:pt idx="0">
                  <c:v>男</c:v>
                </c:pt>
                <c:pt idx="1">
                  <c:v>女</c:v>
                </c:pt>
                <c:pt idx="2">
                  <c:v>合計</c:v>
                </c:pt>
              </c:strCache>
            </c:strRef>
          </c:cat>
          <c:val>
            <c:numRef>
              <c:f>'生徒（事後）'!$AR$17:$AR$19</c:f>
              <c:numCache>
                <c:formatCode>0%</c:formatCode>
                <c:ptCount val="3"/>
                <c:pt idx="0">
                  <c:v>0</c:v>
                </c:pt>
                <c:pt idx="1">
                  <c:v>0</c:v>
                </c:pt>
                <c:pt idx="2">
                  <c:v>0</c:v>
                </c:pt>
              </c:numCache>
            </c:numRef>
          </c:val>
          <c:extLst>
            <c:ext xmlns:c16="http://schemas.microsoft.com/office/drawing/2014/chart" uri="{C3380CC4-5D6E-409C-BE32-E72D297353CC}">
              <c16:uniqueId val="{00000003-C6C0-4E94-8D4A-A48A63E21307}"/>
            </c:ext>
          </c:extLst>
        </c:ser>
        <c:ser>
          <c:idx val="4"/>
          <c:order val="4"/>
          <c:tx>
            <c:strRef>
              <c:f>'生徒（事後）'!$AS$4</c:f>
              <c:strCache>
                <c:ptCount val="1"/>
                <c:pt idx="0">
                  <c:v>無回答</c:v>
                </c:pt>
              </c:strCache>
            </c:strRef>
          </c:tx>
          <c:spPr>
            <a:noFill/>
            <a:ln>
              <a:solidFill>
                <a:schemeClr val="tx1"/>
              </a:solidFill>
            </a:ln>
          </c:spPr>
          <c:invertIfNegative val="0"/>
          <c:cat>
            <c:strRef>
              <c:f>'生徒（事後）'!$AN$17:$AN$19</c:f>
              <c:strCache>
                <c:ptCount val="3"/>
                <c:pt idx="0">
                  <c:v>男</c:v>
                </c:pt>
                <c:pt idx="1">
                  <c:v>女</c:v>
                </c:pt>
                <c:pt idx="2">
                  <c:v>合計</c:v>
                </c:pt>
              </c:strCache>
            </c:strRef>
          </c:cat>
          <c:val>
            <c:numRef>
              <c:f>'生徒（事後）'!$AS$17:$AS$19</c:f>
              <c:numCache>
                <c:formatCode>0%</c:formatCode>
                <c:ptCount val="3"/>
                <c:pt idx="0">
                  <c:v>0</c:v>
                </c:pt>
                <c:pt idx="1">
                  <c:v>0</c:v>
                </c:pt>
                <c:pt idx="2">
                  <c:v>0</c:v>
                </c:pt>
              </c:numCache>
            </c:numRef>
          </c:val>
          <c:extLst>
            <c:ext xmlns:c16="http://schemas.microsoft.com/office/drawing/2014/chart" uri="{C3380CC4-5D6E-409C-BE32-E72D297353CC}">
              <c16:uniqueId val="{00000004-C6C0-4E94-8D4A-A48A63E21307}"/>
            </c:ext>
          </c:extLst>
        </c:ser>
        <c:dLbls>
          <c:showLegendKey val="0"/>
          <c:showVal val="0"/>
          <c:showCatName val="0"/>
          <c:showSerName val="0"/>
          <c:showPercent val="0"/>
          <c:showBubbleSize val="0"/>
        </c:dLbls>
        <c:gapWidth val="51"/>
        <c:overlap val="100"/>
        <c:axId val="270279728"/>
        <c:axId val="270280120"/>
      </c:barChart>
      <c:catAx>
        <c:axId val="270279728"/>
        <c:scaling>
          <c:orientation val="maxMin"/>
        </c:scaling>
        <c:delete val="0"/>
        <c:axPos val="l"/>
        <c:numFmt formatCode="General" sourceLinked="0"/>
        <c:majorTickMark val="out"/>
        <c:minorTickMark val="none"/>
        <c:tickLblPos val="nextTo"/>
        <c:crossAx val="270280120"/>
        <c:crosses val="autoZero"/>
        <c:auto val="1"/>
        <c:lblAlgn val="ctr"/>
        <c:lblOffset val="100"/>
        <c:noMultiLvlLbl val="0"/>
      </c:catAx>
      <c:valAx>
        <c:axId val="270280120"/>
        <c:scaling>
          <c:orientation val="minMax"/>
        </c:scaling>
        <c:delete val="0"/>
        <c:axPos val="t"/>
        <c:majorGridlines/>
        <c:numFmt formatCode="0%" sourceLinked="1"/>
        <c:majorTickMark val="out"/>
        <c:minorTickMark val="none"/>
        <c:tickLblPos val="nextTo"/>
        <c:crossAx val="270279728"/>
        <c:crosses val="autoZero"/>
        <c:crossBetween val="between"/>
      </c:valAx>
      <c:spPr>
        <a:ln>
          <a:solidFill>
            <a:schemeClr val="tx1"/>
          </a:solidFill>
        </a:ln>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'生徒（事後）'!$AO$4</c:f>
              <c:strCache>
                <c:ptCount val="1"/>
                <c:pt idx="0">
                  <c:v>ア</c:v>
                </c:pt>
              </c:strCache>
            </c:strRef>
          </c:tx>
          <c:spPr>
            <a:pattFill prst="pct90">
              <a:fgClr>
                <a:schemeClr val="tx1"/>
              </a:fgClr>
              <a:bgClr>
                <a:schemeClr val="bg1"/>
              </a:bgClr>
            </a:pattFill>
            <a:ln>
              <a:solidFill>
                <a:schemeClr val="tx1"/>
              </a:solidFill>
            </a:ln>
          </c:spPr>
          <c:invertIfNegative val="0"/>
          <c:dLbls>
            <c:spPr>
              <a:solidFill>
                <a:schemeClr val="tx1"/>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'生徒（事後）'!$AN$29:$AN$31</c:f>
              <c:strCache>
                <c:ptCount val="3"/>
                <c:pt idx="0">
                  <c:v>男</c:v>
                </c:pt>
                <c:pt idx="1">
                  <c:v>女</c:v>
                </c:pt>
                <c:pt idx="2">
                  <c:v>合計</c:v>
                </c:pt>
              </c:strCache>
            </c:strRef>
          </c:cat>
          <c:val>
            <c:numRef>
              <c:f>'生徒（事後）'!$AO$29:$AO$31</c:f>
              <c:numCache>
                <c:formatCode>0%</c:formatCode>
                <c:ptCount val="3"/>
                <c:pt idx="0">
                  <c:v>1</c:v>
                </c:pt>
                <c:pt idx="1">
                  <c:v>0</c:v>
                </c:pt>
                <c:pt idx="2">
                  <c:v>0.6</c:v>
                </c:pt>
              </c:numCache>
            </c:numRef>
          </c:val>
          <c:extLst>
            <c:ext xmlns:c16="http://schemas.microsoft.com/office/drawing/2014/chart" uri="{C3380CC4-5D6E-409C-BE32-E72D297353CC}">
              <c16:uniqueId val="{00000000-A4F8-40C2-B6F8-3AC788A20B6B}"/>
            </c:ext>
          </c:extLst>
        </c:ser>
        <c:ser>
          <c:idx val="1"/>
          <c:order val="1"/>
          <c:tx>
            <c:strRef>
              <c:f>'生徒（事後）'!$AP$4</c:f>
              <c:strCache>
                <c:ptCount val="1"/>
                <c:pt idx="0">
                  <c:v>イ</c:v>
                </c:pt>
              </c:strCache>
            </c:strRef>
          </c:tx>
          <c:spPr>
            <a:pattFill prst="pct70">
              <a:fgClr>
                <a:schemeClr val="tx1"/>
              </a:fgClr>
              <a:bgClr>
                <a:schemeClr val="bg1"/>
              </a:bgClr>
            </a:pattFill>
            <a:ln>
              <a:solidFill>
                <a:schemeClr val="tx1"/>
              </a:solidFill>
            </a:ln>
          </c:spPr>
          <c:invertIfNegative val="0"/>
          <c:dLbls>
            <c:spPr>
              <a:solidFill>
                <a:schemeClr val="tx1">
                  <a:lumMod val="75000"/>
                  <a:lumOff val="25000"/>
                </a:schemeClr>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'生徒（事後）'!$AN$29:$AN$31</c:f>
              <c:strCache>
                <c:ptCount val="3"/>
                <c:pt idx="0">
                  <c:v>男</c:v>
                </c:pt>
                <c:pt idx="1">
                  <c:v>女</c:v>
                </c:pt>
                <c:pt idx="2">
                  <c:v>合計</c:v>
                </c:pt>
              </c:strCache>
            </c:strRef>
          </c:cat>
          <c:val>
            <c:numRef>
              <c:f>'生徒（事後）'!$AP$29:$AP$31</c:f>
              <c:numCache>
                <c:formatCode>0%</c:formatCode>
                <c:ptCount val="3"/>
                <c:pt idx="0">
                  <c:v>0</c:v>
                </c:pt>
                <c:pt idx="1">
                  <c:v>1</c:v>
                </c:pt>
                <c:pt idx="2">
                  <c:v>0.4</c:v>
                </c:pt>
              </c:numCache>
            </c:numRef>
          </c:val>
          <c:extLst>
            <c:ext xmlns:c16="http://schemas.microsoft.com/office/drawing/2014/chart" uri="{C3380CC4-5D6E-409C-BE32-E72D297353CC}">
              <c16:uniqueId val="{00000001-A4F8-40C2-B6F8-3AC788A20B6B}"/>
            </c:ext>
          </c:extLst>
        </c:ser>
        <c:ser>
          <c:idx val="2"/>
          <c:order val="2"/>
          <c:tx>
            <c:strRef>
              <c:f>'生徒（事後）'!$AQ$4</c:f>
              <c:strCache>
                <c:ptCount val="1"/>
                <c:pt idx="0">
                  <c:v>ウ</c:v>
                </c:pt>
              </c:strCache>
            </c:strRef>
          </c:tx>
          <c:spPr>
            <a:pattFill prst="pct30">
              <a:fgClr>
                <a:schemeClr val="tx1"/>
              </a:fgClr>
              <a:bgClr>
                <a:schemeClr val="bg1"/>
              </a:bgClr>
            </a:pattFill>
            <a:ln>
              <a:solidFill>
                <a:schemeClr val="tx1"/>
              </a:solidFill>
            </a:ln>
          </c:spPr>
          <c:invertIfNegative val="0"/>
          <c:dLbls>
            <c:spPr>
              <a:solidFill>
                <a:schemeClr val="bg1">
                  <a:lumMod val="95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'生徒（事後）'!$AN$29:$AN$31</c:f>
              <c:strCache>
                <c:ptCount val="3"/>
                <c:pt idx="0">
                  <c:v>男</c:v>
                </c:pt>
                <c:pt idx="1">
                  <c:v>女</c:v>
                </c:pt>
                <c:pt idx="2">
                  <c:v>合計</c:v>
                </c:pt>
              </c:strCache>
            </c:strRef>
          </c:cat>
          <c:val>
            <c:numRef>
              <c:f>'生徒（事後）'!$AQ$29:$AQ$31</c:f>
              <c:numCache>
                <c:formatCode>0%</c:formatCode>
                <c:ptCount val="3"/>
                <c:pt idx="0">
                  <c:v>0</c:v>
                </c:pt>
                <c:pt idx="1">
                  <c:v>0</c:v>
                </c:pt>
                <c:pt idx="2">
                  <c:v>0</c:v>
                </c:pt>
              </c:numCache>
            </c:numRef>
          </c:val>
          <c:extLst>
            <c:ext xmlns:c16="http://schemas.microsoft.com/office/drawing/2014/chart" uri="{C3380CC4-5D6E-409C-BE32-E72D297353CC}">
              <c16:uniqueId val="{00000002-A4F8-40C2-B6F8-3AC788A20B6B}"/>
            </c:ext>
          </c:extLst>
        </c:ser>
        <c:ser>
          <c:idx val="3"/>
          <c:order val="3"/>
          <c:tx>
            <c:strRef>
              <c:f>'生徒（事後）'!$AR$4</c:f>
              <c:strCache>
                <c:ptCount val="1"/>
                <c:pt idx="0">
                  <c:v>エ</c:v>
                </c:pt>
              </c:strCache>
            </c:strRef>
          </c:tx>
          <c:spPr>
            <a:pattFill prst="pct20">
              <a:fgClr>
                <a:schemeClr val="tx1"/>
              </a:fgClr>
              <a:bgClr>
                <a:schemeClr val="bg1"/>
              </a:bgClr>
            </a:pattFill>
            <a:ln>
              <a:solidFill>
                <a:schemeClr val="tx1"/>
              </a:solidFill>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'生徒（事後）'!$AN$29:$AN$31</c:f>
              <c:strCache>
                <c:ptCount val="3"/>
                <c:pt idx="0">
                  <c:v>男</c:v>
                </c:pt>
                <c:pt idx="1">
                  <c:v>女</c:v>
                </c:pt>
                <c:pt idx="2">
                  <c:v>合計</c:v>
                </c:pt>
              </c:strCache>
            </c:strRef>
          </c:cat>
          <c:val>
            <c:numRef>
              <c:f>'生徒（事後）'!$AR$29:$AR$31</c:f>
              <c:numCache>
                <c:formatCode>0%</c:formatCode>
                <c:ptCount val="3"/>
                <c:pt idx="0">
                  <c:v>0</c:v>
                </c:pt>
                <c:pt idx="1">
                  <c:v>0</c:v>
                </c:pt>
                <c:pt idx="2">
                  <c:v>0</c:v>
                </c:pt>
              </c:numCache>
            </c:numRef>
          </c:val>
          <c:extLst>
            <c:ext xmlns:c16="http://schemas.microsoft.com/office/drawing/2014/chart" uri="{C3380CC4-5D6E-409C-BE32-E72D297353CC}">
              <c16:uniqueId val="{00000003-A4F8-40C2-B6F8-3AC788A20B6B}"/>
            </c:ext>
          </c:extLst>
        </c:ser>
        <c:ser>
          <c:idx val="4"/>
          <c:order val="4"/>
          <c:tx>
            <c:strRef>
              <c:f>'生徒（事後）'!$AS$4</c:f>
              <c:strCache>
                <c:ptCount val="1"/>
                <c:pt idx="0">
                  <c:v>無回答</c:v>
                </c:pt>
              </c:strCache>
            </c:strRef>
          </c:tx>
          <c:spPr>
            <a:noFill/>
            <a:ln>
              <a:solidFill>
                <a:schemeClr val="tx1"/>
              </a:solidFill>
            </a:ln>
          </c:spPr>
          <c:invertIfNegative val="0"/>
          <c:cat>
            <c:strRef>
              <c:f>'生徒（事後）'!$AN$29:$AN$31</c:f>
              <c:strCache>
                <c:ptCount val="3"/>
                <c:pt idx="0">
                  <c:v>男</c:v>
                </c:pt>
                <c:pt idx="1">
                  <c:v>女</c:v>
                </c:pt>
                <c:pt idx="2">
                  <c:v>合計</c:v>
                </c:pt>
              </c:strCache>
            </c:strRef>
          </c:cat>
          <c:val>
            <c:numRef>
              <c:f>'生徒（事後）'!$AS$29:$AS$31</c:f>
              <c:numCache>
                <c:formatCode>0%</c:formatCode>
                <c:ptCount val="3"/>
                <c:pt idx="0">
                  <c:v>0</c:v>
                </c:pt>
                <c:pt idx="1">
                  <c:v>0</c:v>
                </c:pt>
                <c:pt idx="2">
                  <c:v>0</c:v>
                </c:pt>
              </c:numCache>
            </c:numRef>
          </c:val>
          <c:extLst>
            <c:ext xmlns:c16="http://schemas.microsoft.com/office/drawing/2014/chart" uri="{C3380CC4-5D6E-409C-BE32-E72D297353CC}">
              <c16:uniqueId val="{00000004-A4F8-40C2-B6F8-3AC788A20B6B}"/>
            </c:ext>
          </c:extLst>
        </c:ser>
        <c:dLbls>
          <c:showLegendKey val="0"/>
          <c:showVal val="0"/>
          <c:showCatName val="0"/>
          <c:showSerName val="0"/>
          <c:showPercent val="0"/>
          <c:showBubbleSize val="0"/>
        </c:dLbls>
        <c:gapWidth val="51"/>
        <c:overlap val="100"/>
        <c:axId val="270278552"/>
        <c:axId val="270282864"/>
      </c:barChart>
      <c:catAx>
        <c:axId val="270278552"/>
        <c:scaling>
          <c:orientation val="maxMin"/>
        </c:scaling>
        <c:delete val="0"/>
        <c:axPos val="l"/>
        <c:numFmt formatCode="General" sourceLinked="0"/>
        <c:majorTickMark val="out"/>
        <c:minorTickMark val="none"/>
        <c:tickLblPos val="nextTo"/>
        <c:crossAx val="270282864"/>
        <c:crosses val="autoZero"/>
        <c:auto val="1"/>
        <c:lblAlgn val="ctr"/>
        <c:lblOffset val="100"/>
        <c:noMultiLvlLbl val="0"/>
      </c:catAx>
      <c:valAx>
        <c:axId val="270282864"/>
        <c:scaling>
          <c:orientation val="minMax"/>
        </c:scaling>
        <c:delete val="0"/>
        <c:axPos val="t"/>
        <c:majorGridlines/>
        <c:numFmt formatCode="0%" sourceLinked="1"/>
        <c:majorTickMark val="out"/>
        <c:minorTickMark val="none"/>
        <c:tickLblPos val="nextTo"/>
        <c:crossAx val="270278552"/>
        <c:crosses val="autoZero"/>
        <c:crossBetween val="between"/>
      </c:valAx>
      <c:spPr>
        <a:ln>
          <a:solidFill>
            <a:schemeClr val="tx1"/>
          </a:solidFill>
        </a:ln>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'生徒（事後）'!$AO$4</c:f>
              <c:strCache>
                <c:ptCount val="1"/>
                <c:pt idx="0">
                  <c:v>ア</c:v>
                </c:pt>
              </c:strCache>
            </c:strRef>
          </c:tx>
          <c:spPr>
            <a:pattFill prst="pct90">
              <a:fgClr>
                <a:schemeClr val="tx1"/>
              </a:fgClr>
              <a:bgClr>
                <a:schemeClr val="bg1"/>
              </a:bgClr>
            </a:pattFill>
            <a:ln>
              <a:solidFill>
                <a:schemeClr val="tx1"/>
              </a:solidFill>
            </a:ln>
          </c:spPr>
          <c:invertIfNegative val="0"/>
          <c:dLbls>
            <c:spPr>
              <a:solidFill>
                <a:schemeClr val="tx1"/>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'生徒（事後）'!$AN$41:$AN$43</c:f>
              <c:strCache>
                <c:ptCount val="3"/>
                <c:pt idx="0">
                  <c:v>男</c:v>
                </c:pt>
                <c:pt idx="1">
                  <c:v>女</c:v>
                </c:pt>
                <c:pt idx="2">
                  <c:v>合計</c:v>
                </c:pt>
              </c:strCache>
            </c:strRef>
          </c:cat>
          <c:val>
            <c:numRef>
              <c:f>'生徒（事後）'!$AO$41:$AO$43</c:f>
              <c:numCache>
                <c:formatCode>0%</c:formatCode>
                <c:ptCount val="3"/>
                <c:pt idx="0">
                  <c:v>0.66666666666666663</c:v>
                </c:pt>
                <c:pt idx="1">
                  <c:v>0</c:v>
                </c:pt>
                <c:pt idx="2">
                  <c:v>0.4</c:v>
                </c:pt>
              </c:numCache>
            </c:numRef>
          </c:val>
          <c:extLst>
            <c:ext xmlns:c16="http://schemas.microsoft.com/office/drawing/2014/chart" uri="{C3380CC4-5D6E-409C-BE32-E72D297353CC}">
              <c16:uniqueId val="{00000000-3F78-4A45-BA69-52C3EA29C4A9}"/>
            </c:ext>
          </c:extLst>
        </c:ser>
        <c:ser>
          <c:idx val="1"/>
          <c:order val="1"/>
          <c:tx>
            <c:strRef>
              <c:f>'生徒（事後）'!$AP$4</c:f>
              <c:strCache>
                <c:ptCount val="1"/>
                <c:pt idx="0">
                  <c:v>イ</c:v>
                </c:pt>
              </c:strCache>
            </c:strRef>
          </c:tx>
          <c:spPr>
            <a:pattFill prst="pct70">
              <a:fgClr>
                <a:schemeClr val="tx1"/>
              </a:fgClr>
              <a:bgClr>
                <a:schemeClr val="bg1"/>
              </a:bgClr>
            </a:pattFill>
            <a:ln>
              <a:solidFill>
                <a:schemeClr val="tx1"/>
              </a:solidFill>
            </a:ln>
          </c:spPr>
          <c:invertIfNegative val="0"/>
          <c:dLbls>
            <c:spPr>
              <a:solidFill>
                <a:schemeClr val="tx1">
                  <a:lumMod val="75000"/>
                  <a:lumOff val="25000"/>
                </a:schemeClr>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'生徒（事後）'!$AN$41:$AN$43</c:f>
              <c:strCache>
                <c:ptCount val="3"/>
                <c:pt idx="0">
                  <c:v>男</c:v>
                </c:pt>
                <c:pt idx="1">
                  <c:v>女</c:v>
                </c:pt>
                <c:pt idx="2">
                  <c:v>合計</c:v>
                </c:pt>
              </c:strCache>
            </c:strRef>
          </c:cat>
          <c:val>
            <c:numRef>
              <c:f>'生徒（事後）'!$AP$41:$AP$43</c:f>
              <c:numCache>
                <c:formatCode>0%</c:formatCode>
                <c:ptCount val="3"/>
                <c:pt idx="0">
                  <c:v>0.33333333333333331</c:v>
                </c:pt>
                <c:pt idx="1">
                  <c:v>1</c:v>
                </c:pt>
                <c:pt idx="2">
                  <c:v>0.6</c:v>
                </c:pt>
              </c:numCache>
            </c:numRef>
          </c:val>
          <c:extLst>
            <c:ext xmlns:c16="http://schemas.microsoft.com/office/drawing/2014/chart" uri="{C3380CC4-5D6E-409C-BE32-E72D297353CC}">
              <c16:uniqueId val="{00000001-3F78-4A45-BA69-52C3EA29C4A9}"/>
            </c:ext>
          </c:extLst>
        </c:ser>
        <c:ser>
          <c:idx val="2"/>
          <c:order val="2"/>
          <c:tx>
            <c:strRef>
              <c:f>'生徒（事後）'!$AQ$4</c:f>
              <c:strCache>
                <c:ptCount val="1"/>
                <c:pt idx="0">
                  <c:v>ウ</c:v>
                </c:pt>
              </c:strCache>
            </c:strRef>
          </c:tx>
          <c:spPr>
            <a:pattFill prst="pct30">
              <a:fgClr>
                <a:schemeClr val="tx1"/>
              </a:fgClr>
              <a:bgClr>
                <a:schemeClr val="bg1"/>
              </a:bgClr>
            </a:pattFill>
            <a:ln>
              <a:solidFill>
                <a:schemeClr val="tx1"/>
              </a:solidFill>
            </a:ln>
          </c:spPr>
          <c:invertIfNegative val="0"/>
          <c:dLbls>
            <c:spPr>
              <a:solidFill>
                <a:schemeClr val="bg1">
                  <a:lumMod val="95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'生徒（事後）'!$AN$41:$AN$43</c:f>
              <c:strCache>
                <c:ptCount val="3"/>
                <c:pt idx="0">
                  <c:v>男</c:v>
                </c:pt>
                <c:pt idx="1">
                  <c:v>女</c:v>
                </c:pt>
                <c:pt idx="2">
                  <c:v>合計</c:v>
                </c:pt>
              </c:strCache>
            </c:strRef>
          </c:cat>
          <c:val>
            <c:numRef>
              <c:f>'生徒（事後）'!$AQ$41:$AQ$43</c:f>
              <c:numCache>
                <c:formatCode>0%</c:formatCode>
                <c:ptCount val="3"/>
                <c:pt idx="0">
                  <c:v>0</c:v>
                </c:pt>
                <c:pt idx="1">
                  <c:v>0</c:v>
                </c:pt>
                <c:pt idx="2">
                  <c:v>0</c:v>
                </c:pt>
              </c:numCache>
            </c:numRef>
          </c:val>
          <c:extLst>
            <c:ext xmlns:c16="http://schemas.microsoft.com/office/drawing/2014/chart" uri="{C3380CC4-5D6E-409C-BE32-E72D297353CC}">
              <c16:uniqueId val="{00000002-3F78-4A45-BA69-52C3EA29C4A9}"/>
            </c:ext>
          </c:extLst>
        </c:ser>
        <c:ser>
          <c:idx val="3"/>
          <c:order val="3"/>
          <c:tx>
            <c:strRef>
              <c:f>'生徒（事後）'!$AR$4</c:f>
              <c:strCache>
                <c:ptCount val="1"/>
                <c:pt idx="0">
                  <c:v>エ</c:v>
                </c:pt>
              </c:strCache>
            </c:strRef>
          </c:tx>
          <c:spPr>
            <a:pattFill prst="pct20">
              <a:fgClr>
                <a:schemeClr val="tx1"/>
              </a:fgClr>
              <a:bgClr>
                <a:schemeClr val="bg1"/>
              </a:bgClr>
            </a:pattFill>
            <a:ln>
              <a:solidFill>
                <a:schemeClr val="tx1"/>
              </a:solidFill>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'生徒（事後）'!$AN$41:$AN$43</c:f>
              <c:strCache>
                <c:ptCount val="3"/>
                <c:pt idx="0">
                  <c:v>男</c:v>
                </c:pt>
                <c:pt idx="1">
                  <c:v>女</c:v>
                </c:pt>
                <c:pt idx="2">
                  <c:v>合計</c:v>
                </c:pt>
              </c:strCache>
            </c:strRef>
          </c:cat>
          <c:val>
            <c:numRef>
              <c:f>'生徒（事後）'!$AR$41:$AR$43</c:f>
              <c:numCache>
                <c:formatCode>0%</c:formatCode>
                <c:ptCount val="3"/>
                <c:pt idx="0">
                  <c:v>0</c:v>
                </c:pt>
                <c:pt idx="1">
                  <c:v>0</c:v>
                </c:pt>
                <c:pt idx="2">
                  <c:v>0</c:v>
                </c:pt>
              </c:numCache>
            </c:numRef>
          </c:val>
          <c:extLst>
            <c:ext xmlns:c16="http://schemas.microsoft.com/office/drawing/2014/chart" uri="{C3380CC4-5D6E-409C-BE32-E72D297353CC}">
              <c16:uniqueId val="{00000003-3F78-4A45-BA69-52C3EA29C4A9}"/>
            </c:ext>
          </c:extLst>
        </c:ser>
        <c:ser>
          <c:idx val="4"/>
          <c:order val="4"/>
          <c:tx>
            <c:strRef>
              <c:f>'生徒（事後）'!$AS$4</c:f>
              <c:strCache>
                <c:ptCount val="1"/>
                <c:pt idx="0">
                  <c:v>無回答</c:v>
                </c:pt>
              </c:strCache>
            </c:strRef>
          </c:tx>
          <c:spPr>
            <a:noFill/>
            <a:ln>
              <a:solidFill>
                <a:schemeClr val="tx1"/>
              </a:solidFill>
            </a:ln>
          </c:spPr>
          <c:invertIfNegative val="0"/>
          <c:cat>
            <c:strRef>
              <c:f>'生徒（事後）'!$AN$41:$AN$43</c:f>
              <c:strCache>
                <c:ptCount val="3"/>
                <c:pt idx="0">
                  <c:v>男</c:v>
                </c:pt>
                <c:pt idx="1">
                  <c:v>女</c:v>
                </c:pt>
                <c:pt idx="2">
                  <c:v>合計</c:v>
                </c:pt>
              </c:strCache>
            </c:strRef>
          </c:cat>
          <c:val>
            <c:numRef>
              <c:f>'生徒（事後）'!$AS$41:$AS$43</c:f>
              <c:numCache>
                <c:formatCode>0%</c:formatCode>
                <c:ptCount val="3"/>
                <c:pt idx="0">
                  <c:v>0</c:v>
                </c:pt>
                <c:pt idx="1">
                  <c:v>0</c:v>
                </c:pt>
                <c:pt idx="2">
                  <c:v>0</c:v>
                </c:pt>
              </c:numCache>
            </c:numRef>
          </c:val>
          <c:extLst>
            <c:ext xmlns:c16="http://schemas.microsoft.com/office/drawing/2014/chart" uri="{C3380CC4-5D6E-409C-BE32-E72D297353CC}">
              <c16:uniqueId val="{00000004-3F78-4A45-BA69-52C3EA29C4A9}"/>
            </c:ext>
          </c:extLst>
        </c:ser>
        <c:dLbls>
          <c:showLegendKey val="0"/>
          <c:showVal val="0"/>
          <c:showCatName val="0"/>
          <c:showSerName val="0"/>
          <c:showPercent val="0"/>
          <c:showBubbleSize val="0"/>
        </c:dLbls>
        <c:gapWidth val="51"/>
        <c:overlap val="100"/>
        <c:axId val="270278944"/>
        <c:axId val="270281688"/>
      </c:barChart>
      <c:catAx>
        <c:axId val="270278944"/>
        <c:scaling>
          <c:orientation val="maxMin"/>
        </c:scaling>
        <c:delete val="0"/>
        <c:axPos val="l"/>
        <c:numFmt formatCode="General" sourceLinked="0"/>
        <c:majorTickMark val="out"/>
        <c:minorTickMark val="none"/>
        <c:tickLblPos val="nextTo"/>
        <c:crossAx val="270281688"/>
        <c:crosses val="autoZero"/>
        <c:auto val="1"/>
        <c:lblAlgn val="ctr"/>
        <c:lblOffset val="100"/>
        <c:noMultiLvlLbl val="0"/>
      </c:catAx>
      <c:valAx>
        <c:axId val="270281688"/>
        <c:scaling>
          <c:orientation val="minMax"/>
        </c:scaling>
        <c:delete val="0"/>
        <c:axPos val="t"/>
        <c:majorGridlines/>
        <c:numFmt formatCode="0%" sourceLinked="1"/>
        <c:majorTickMark val="out"/>
        <c:minorTickMark val="none"/>
        <c:tickLblPos val="nextTo"/>
        <c:crossAx val="270278944"/>
        <c:crosses val="autoZero"/>
        <c:crossBetween val="between"/>
      </c:valAx>
      <c:spPr>
        <a:ln>
          <a:solidFill>
            <a:schemeClr val="tx1"/>
          </a:solidFill>
        </a:ln>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'生徒（事前）'!$AO$4</c:f>
              <c:strCache>
                <c:ptCount val="1"/>
                <c:pt idx="0">
                  <c:v>ア</c:v>
                </c:pt>
              </c:strCache>
            </c:strRef>
          </c:tx>
          <c:spPr>
            <a:pattFill prst="pct90">
              <a:fgClr>
                <a:schemeClr val="tx1"/>
              </a:fgClr>
              <a:bgClr>
                <a:schemeClr val="bg1"/>
              </a:bgClr>
            </a:pattFill>
            <a:ln>
              <a:solidFill>
                <a:schemeClr val="tx1"/>
              </a:solidFill>
            </a:ln>
          </c:spPr>
          <c:invertIfNegative val="0"/>
          <c:dLbls>
            <c:spPr>
              <a:solidFill>
                <a:schemeClr val="tx1"/>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'生徒（事前）'!$AN$17:$AN$19</c:f>
              <c:strCache>
                <c:ptCount val="3"/>
                <c:pt idx="0">
                  <c:v>男</c:v>
                </c:pt>
                <c:pt idx="1">
                  <c:v>女</c:v>
                </c:pt>
                <c:pt idx="2">
                  <c:v>合計</c:v>
                </c:pt>
              </c:strCache>
            </c:strRef>
          </c:cat>
          <c:val>
            <c:numRef>
              <c:f>'生徒（事前）'!$AO$17:$AO$19</c:f>
              <c:numCache>
                <c:formatCode>0%</c:formatCode>
                <c:ptCount val="3"/>
                <c:pt idx="0">
                  <c:v>0</c:v>
                </c:pt>
                <c:pt idx="1">
                  <c:v>0</c:v>
                </c:pt>
                <c:pt idx="2">
                  <c:v>0</c:v>
                </c:pt>
              </c:numCache>
            </c:numRef>
          </c:val>
          <c:extLst>
            <c:ext xmlns:c16="http://schemas.microsoft.com/office/drawing/2014/chart" uri="{C3380CC4-5D6E-409C-BE32-E72D297353CC}">
              <c16:uniqueId val="{00000000-4EAB-476C-BB57-4B0AAC4F3443}"/>
            </c:ext>
          </c:extLst>
        </c:ser>
        <c:ser>
          <c:idx val="1"/>
          <c:order val="1"/>
          <c:tx>
            <c:strRef>
              <c:f>'生徒（事前）'!$AP$4</c:f>
              <c:strCache>
                <c:ptCount val="1"/>
                <c:pt idx="0">
                  <c:v>イ</c:v>
                </c:pt>
              </c:strCache>
            </c:strRef>
          </c:tx>
          <c:spPr>
            <a:pattFill prst="pct70">
              <a:fgClr>
                <a:schemeClr val="tx1"/>
              </a:fgClr>
              <a:bgClr>
                <a:schemeClr val="bg1"/>
              </a:bgClr>
            </a:pattFill>
            <a:ln>
              <a:solidFill>
                <a:schemeClr val="tx1"/>
              </a:solidFill>
            </a:ln>
          </c:spPr>
          <c:invertIfNegative val="0"/>
          <c:dLbls>
            <c:spPr>
              <a:solidFill>
                <a:schemeClr val="tx1">
                  <a:lumMod val="75000"/>
                  <a:lumOff val="25000"/>
                </a:schemeClr>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'生徒（事前）'!$AN$17:$AN$19</c:f>
              <c:strCache>
                <c:ptCount val="3"/>
                <c:pt idx="0">
                  <c:v>男</c:v>
                </c:pt>
                <c:pt idx="1">
                  <c:v>女</c:v>
                </c:pt>
                <c:pt idx="2">
                  <c:v>合計</c:v>
                </c:pt>
              </c:strCache>
            </c:strRef>
          </c:cat>
          <c:val>
            <c:numRef>
              <c:f>'生徒（事前）'!$AP$17:$AP$19</c:f>
              <c:numCache>
                <c:formatCode>0%</c:formatCode>
                <c:ptCount val="3"/>
                <c:pt idx="0">
                  <c:v>0.66666666666666663</c:v>
                </c:pt>
                <c:pt idx="1">
                  <c:v>0.5</c:v>
                </c:pt>
                <c:pt idx="2">
                  <c:v>0.6</c:v>
                </c:pt>
              </c:numCache>
            </c:numRef>
          </c:val>
          <c:extLst>
            <c:ext xmlns:c16="http://schemas.microsoft.com/office/drawing/2014/chart" uri="{C3380CC4-5D6E-409C-BE32-E72D297353CC}">
              <c16:uniqueId val="{00000001-4EAB-476C-BB57-4B0AAC4F3443}"/>
            </c:ext>
          </c:extLst>
        </c:ser>
        <c:ser>
          <c:idx val="2"/>
          <c:order val="2"/>
          <c:tx>
            <c:strRef>
              <c:f>'生徒（事前）'!$AQ$4</c:f>
              <c:strCache>
                <c:ptCount val="1"/>
                <c:pt idx="0">
                  <c:v>ウ</c:v>
                </c:pt>
              </c:strCache>
            </c:strRef>
          </c:tx>
          <c:spPr>
            <a:pattFill prst="pct30">
              <a:fgClr>
                <a:schemeClr val="tx1"/>
              </a:fgClr>
              <a:bgClr>
                <a:schemeClr val="bg1"/>
              </a:bgClr>
            </a:pattFill>
            <a:ln>
              <a:solidFill>
                <a:schemeClr val="tx1"/>
              </a:solidFill>
            </a:ln>
          </c:spPr>
          <c:invertIfNegative val="0"/>
          <c:dLbls>
            <c:spPr>
              <a:solidFill>
                <a:schemeClr val="bg1">
                  <a:lumMod val="95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'生徒（事前）'!$AN$17:$AN$19</c:f>
              <c:strCache>
                <c:ptCount val="3"/>
                <c:pt idx="0">
                  <c:v>男</c:v>
                </c:pt>
                <c:pt idx="1">
                  <c:v>女</c:v>
                </c:pt>
                <c:pt idx="2">
                  <c:v>合計</c:v>
                </c:pt>
              </c:strCache>
            </c:strRef>
          </c:cat>
          <c:val>
            <c:numRef>
              <c:f>'生徒（事前）'!$AQ$17:$AQ$19</c:f>
              <c:numCache>
                <c:formatCode>0%</c:formatCode>
                <c:ptCount val="3"/>
                <c:pt idx="0">
                  <c:v>0.33333333333333331</c:v>
                </c:pt>
                <c:pt idx="1">
                  <c:v>0.5</c:v>
                </c:pt>
                <c:pt idx="2">
                  <c:v>0.4</c:v>
                </c:pt>
              </c:numCache>
            </c:numRef>
          </c:val>
          <c:extLst>
            <c:ext xmlns:c16="http://schemas.microsoft.com/office/drawing/2014/chart" uri="{C3380CC4-5D6E-409C-BE32-E72D297353CC}">
              <c16:uniqueId val="{00000002-4EAB-476C-BB57-4B0AAC4F3443}"/>
            </c:ext>
          </c:extLst>
        </c:ser>
        <c:ser>
          <c:idx val="3"/>
          <c:order val="3"/>
          <c:tx>
            <c:strRef>
              <c:f>'生徒（事前）'!$AR$4</c:f>
              <c:strCache>
                <c:ptCount val="1"/>
                <c:pt idx="0">
                  <c:v>エ</c:v>
                </c:pt>
              </c:strCache>
            </c:strRef>
          </c:tx>
          <c:spPr>
            <a:pattFill prst="pct20">
              <a:fgClr>
                <a:schemeClr val="tx1"/>
              </a:fgClr>
              <a:bgClr>
                <a:schemeClr val="bg1"/>
              </a:bgClr>
            </a:pattFill>
            <a:ln>
              <a:solidFill>
                <a:schemeClr val="tx1"/>
              </a:solidFill>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'生徒（事前）'!$AN$17:$AN$19</c:f>
              <c:strCache>
                <c:ptCount val="3"/>
                <c:pt idx="0">
                  <c:v>男</c:v>
                </c:pt>
                <c:pt idx="1">
                  <c:v>女</c:v>
                </c:pt>
                <c:pt idx="2">
                  <c:v>合計</c:v>
                </c:pt>
              </c:strCache>
            </c:strRef>
          </c:cat>
          <c:val>
            <c:numRef>
              <c:f>'生徒（事前）'!$AR$17:$AR$19</c:f>
              <c:numCache>
                <c:formatCode>0%</c:formatCode>
                <c:ptCount val="3"/>
                <c:pt idx="0">
                  <c:v>0</c:v>
                </c:pt>
                <c:pt idx="1">
                  <c:v>0</c:v>
                </c:pt>
                <c:pt idx="2">
                  <c:v>0</c:v>
                </c:pt>
              </c:numCache>
            </c:numRef>
          </c:val>
          <c:extLst>
            <c:ext xmlns:c16="http://schemas.microsoft.com/office/drawing/2014/chart" uri="{C3380CC4-5D6E-409C-BE32-E72D297353CC}">
              <c16:uniqueId val="{00000003-4EAB-476C-BB57-4B0AAC4F3443}"/>
            </c:ext>
          </c:extLst>
        </c:ser>
        <c:ser>
          <c:idx val="4"/>
          <c:order val="4"/>
          <c:tx>
            <c:strRef>
              <c:f>'生徒（事前）'!$AS$4</c:f>
              <c:strCache>
                <c:ptCount val="1"/>
                <c:pt idx="0">
                  <c:v>無回答</c:v>
                </c:pt>
              </c:strCache>
            </c:strRef>
          </c:tx>
          <c:spPr>
            <a:noFill/>
            <a:ln>
              <a:solidFill>
                <a:schemeClr val="tx1"/>
              </a:solidFill>
            </a:ln>
          </c:spPr>
          <c:invertIfNegative val="0"/>
          <c:cat>
            <c:strRef>
              <c:f>'生徒（事前）'!$AN$17:$AN$19</c:f>
              <c:strCache>
                <c:ptCount val="3"/>
                <c:pt idx="0">
                  <c:v>男</c:v>
                </c:pt>
                <c:pt idx="1">
                  <c:v>女</c:v>
                </c:pt>
                <c:pt idx="2">
                  <c:v>合計</c:v>
                </c:pt>
              </c:strCache>
            </c:strRef>
          </c:cat>
          <c:val>
            <c:numRef>
              <c:f>'生徒（事前）'!$AS$17:$AS$19</c:f>
              <c:numCache>
                <c:formatCode>0%</c:formatCode>
                <c:ptCount val="3"/>
                <c:pt idx="0">
                  <c:v>0</c:v>
                </c:pt>
                <c:pt idx="1">
                  <c:v>0</c:v>
                </c:pt>
                <c:pt idx="2">
                  <c:v>0</c:v>
                </c:pt>
              </c:numCache>
            </c:numRef>
          </c:val>
          <c:extLst>
            <c:ext xmlns:c16="http://schemas.microsoft.com/office/drawing/2014/chart" uri="{C3380CC4-5D6E-409C-BE32-E72D297353CC}">
              <c16:uniqueId val="{00000004-4EAB-476C-BB57-4B0AAC4F3443}"/>
            </c:ext>
          </c:extLst>
        </c:ser>
        <c:dLbls>
          <c:showLegendKey val="0"/>
          <c:showVal val="0"/>
          <c:showCatName val="0"/>
          <c:showSerName val="0"/>
          <c:showPercent val="0"/>
          <c:showBubbleSize val="0"/>
        </c:dLbls>
        <c:gapWidth val="51"/>
        <c:overlap val="100"/>
        <c:axId val="188008712"/>
        <c:axId val="188009496"/>
      </c:barChart>
      <c:catAx>
        <c:axId val="188008712"/>
        <c:scaling>
          <c:orientation val="maxMin"/>
        </c:scaling>
        <c:delete val="0"/>
        <c:axPos val="l"/>
        <c:numFmt formatCode="General" sourceLinked="0"/>
        <c:majorTickMark val="out"/>
        <c:minorTickMark val="none"/>
        <c:tickLblPos val="nextTo"/>
        <c:crossAx val="188009496"/>
        <c:crosses val="autoZero"/>
        <c:auto val="1"/>
        <c:lblAlgn val="ctr"/>
        <c:lblOffset val="100"/>
        <c:noMultiLvlLbl val="0"/>
      </c:catAx>
      <c:valAx>
        <c:axId val="188009496"/>
        <c:scaling>
          <c:orientation val="minMax"/>
        </c:scaling>
        <c:delete val="0"/>
        <c:axPos val="t"/>
        <c:majorGridlines/>
        <c:numFmt formatCode="0%" sourceLinked="1"/>
        <c:majorTickMark val="out"/>
        <c:minorTickMark val="none"/>
        <c:tickLblPos val="nextTo"/>
        <c:crossAx val="188008712"/>
        <c:crosses val="autoZero"/>
        <c:crossBetween val="between"/>
      </c:valAx>
      <c:spPr>
        <a:ln>
          <a:solidFill>
            <a:schemeClr val="tx1"/>
          </a:solidFill>
        </a:ln>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'生徒（事後）'!$AO$4</c:f>
              <c:strCache>
                <c:ptCount val="1"/>
                <c:pt idx="0">
                  <c:v>ア</c:v>
                </c:pt>
              </c:strCache>
            </c:strRef>
          </c:tx>
          <c:spPr>
            <a:pattFill prst="pct90">
              <a:fgClr>
                <a:schemeClr val="tx1"/>
              </a:fgClr>
              <a:bgClr>
                <a:schemeClr val="bg1"/>
              </a:bgClr>
            </a:pattFill>
            <a:ln>
              <a:solidFill>
                <a:schemeClr val="tx1"/>
              </a:solidFill>
            </a:ln>
          </c:spPr>
          <c:invertIfNegative val="0"/>
          <c:dLbls>
            <c:spPr>
              <a:solidFill>
                <a:schemeClr val="tx1"/>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'生徒（事後）'!$AN$53:$AN$55</c:f>
              <c:strCache>
                <c:ptCount val="3"/>
                <c:pt idx="0">
                  <c:v>男</c:v>
                </c:pt>
                <c:pt idx="1">
                  <c:v>女</c:v>
                </c:pt>
                <c:pt idx="2">
                  <c:v>合計</c:v>
                </c:pt>
              </c:strCache>
            </c:strRef>
          </c:cat>
          <c:val>
            <c:numRef>
              <c:f>'生徒（事後）'!$AO$53:$AO$55</c:f>
              <c:numCache>
                <c:formatCode>0%</c:formatCode>
                <c:ptCount val="3"/>
                <c:pt idx="0">
                  <c:v>0.33333333333333331</c:v>
                </c:pt>
                <c:pt idx="1">
                  <c:v>0.5</c:v>
                </c:pt>
                <c:pt idx="2">
                  <c:v>0.4</c:v>
                </c:pt>
              </c:numCache>
            </c:numRef>
          </c:val>
          <c:extLst>
            <c:ext xmlns:c16="http://schemas.microsoft.com/office/drawing/2014/chart" uri="{C3380CC4-5D6E-409C-BE32-E72D297353CC}">
              <c16:uniqueId val="{00000000-E4C6-444C-A288-67039435F58B}"/>
            </c:ext>
          </c:extLst>
        </c:ser>
        <c:ser>
          <c:idx val="1"/>
          <c:order val="1"/>
          <c:tx>
            <c:strRef>
              <c:f>'生徒（事後）'!$AP$4</c:f>
              <c:strCache>
                <c:ptCount val="1"/>
                <c:pt idx="0">
                  <c:v>イ</c:v>
                </c:pt>
              </c:strCache>
            </c:strRef>
          </c:tx>
          <c:spPr>
            <a:pattFill prst="pct70">
              <a:fgClr>
                <a:schemeClr val="tx1"/>
              </a:fgClr>
              <a:bgClr>
                <a:schemeClr val="bg1"/>
              </a:bgClr>
            </a:pattFill>
            <a:ln>
              <a:solidFill>
                <a:schemeClr val="tx1"/>
              </a:solidFill>
            </a:ln>
          </c:spPr>
          <c:invertIfNegative val="0"/>
          <c:dLbls>
            <c:spPr>
              <a:solidFill>
                <a:schemeClr val="tx1">
                  <a:lumMod val="75000"/>
                  <a:lumOff val="25000"/>
                </a:schemeClr>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'生徒（事後）'!$AN$53:$AN$55</c:f>
              <c:strCache>
                <c:ptCount val="3"/>
                <c:pt idx="0">
                  <c:v>男</c:v>
                </c:pt>
                <c:pt idx="1">
                  <c:v>女</c:v>
                </c:pt>
                <c:pt idx="2">
                  <c:v>合計</c:v>
                </c:pt>
              </c:strCache>
            </c:strRef>
          </c:cat>
          <c:val>
            <c:numRef>
              <c:f>'生徒（事後）'!$AP$53:$AP$55</c:f>
              <c:numCache>
                <c:formatCode>0%</c:formatCode>
                <c:ptCount val="3"/>
                <c:pt idx="0">
                  <c:v>0.33333333333333331</c:v>
                </c:pt>
                <c:pt idx="1">
                  <c:v>0.5</c:v>
                </c:pt>
                <c:pt idx="2">
                  <c:v>0.4</c:v>
                </c:pt>
              </c:numCache>
            </c:numRef>
          </c:val>
          <c:extLst>
            <c:ext xmlns:c16="http://schemas.microsoft.com/office/drawing/2014/chart" uri="{C3380CC4-5D6E-409C-BE32-E72D297353CC}">
              <c16:uniqueId val="{00000001-E4C6-444C-A288-67039435F58B}"/>
            </c:ext>
          </c:extLst>
        </c:ser>
        <c:ser>
          <c:idx val="2"/>
          <c:order val="2"/>
          <c:tx>
            <c:strRef>
              <c:f>'生徒（事後）'!$AQ$4</c:f>
              <c:strCache>
                <c:ptCount val="1"/>
                <c:pt idx="0">
                  <c:v>ウ</c:v>
                </c:pt>
              </c:strCache>
            </c:strRef>
          </c:tx>
          <c:spPr>
            <a:pattFill prst="pct30">
              <a:fgClr>
                <a:schemeClr val="tx1"/>
              </a:fgClr>
              <a:bgClr>
                <a:schemeClr val="bg1"/>
              </a:bgClr>
            </a:pattFill>
            <a:ln>
              <a:solidFill>
                <a:schemeClr val="tx1"/>
              </a:solidFill>
            </a:ln>
          </c:spPr>
          <c:invertIfNegative val="0"/>
          <c:dLbls>
            <c:spPr>
              <a:solidFill>
                <a:schemeClr val="bg1">
                  <a:lumMod val="95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'生徒（事後）'!$AN$53:$AN$55</c:f>
              <c:strCache>
                <c:ptCount val="3"/>
                <c:pt idx="0">
                  <c:v>男</c:v>
                </c:pt>
                <c:pt idx="1">
                  <c:v>女</c:v>
                </c:pt>
                <c:pt idx="2">
                  <c:v>合計</c:v>
                </c:pt>
              </c:strCache>
            </c:strRef>
          </c:cat>
          <c:val>
            <c:numRef>
              <c:f>'生徒（事後）'!$AQ$53:$AQ$55</c:f>
              <c:numCache>
                <c:formatCode>0%</c:formatCode>
                <c:ptCount val="3"/>
                <c:pt idx="0">
                  <c:v>0.33333333333333331</c:v>
                </c:pt>
                <c:pt idx="1">
                  <c:v>0</c:v>
                </c:pt>
                <c:pt idx="2">
                  <c:v>0.2</c:v>
                </c:pt>
              </c:numCache>
            </c:numRef>
          </c:val>
          <c:extLst>
            <c:ext xmlns:c16="http://schemas.microsoft.com/office/drawing/2014/chart" uri="{C3380CC4-5D6E-409C-BE32-E72D297353CC}">
              <c16:uniqueId val="{00000002-E4C6-444C-A288-67039435F58B}"/>
            </c:ext>
          </c:extLst>
        </c:ser>
        <c:ser>
          <c:idx val="3"/>
          <c:order val="3"/>
          <c:tx>
            <c:strRef>
              <c:f>'生徒（事後）'!$AR$4</c:f>
              <c:strCache>
                <c:ptCount val="1"/>
                <c:pt idx="0">
                  <c:v>エ</c:v>
                </c:pt>
              </c:strCache>
            </c:strRef>
          </c:tx>
          <c:spPr>
            <a:pattFill prst="pct20">
              <a:fgClr>
                <a:schemeClr val="tx1"/>
              </a:fgClr>
              <a:bgClr>
                <a:schemeClr val="bg1"/>
              </a:bgClr>
            </a:pattFill>
            <a:ln>
              <a:solidFill>
                <a:schemeClr val="tx1"/>
              </a:solidFill>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'生徒（事後）'!$AN$53:$AN$55</c:f>
              <c:strCache>
                <c:ptCount val="3"/>
                <c:pt idx="0">
                  <c:v>男</c:v>
                </c:pt>
                <c:pt idx="1">
                  <c:v>女</c:v>
                </c:pt>
                <c:pt idx="2">
                  <c:v>合計</c:v>
                </c:pt>
              </c:strCache>
            </c:strRef>
          </c:cat>
          <c:val>
            <c:numRef>
              <c:f>'生徒（事後）'!$AR$53:$AR$55</c:f>
              <c:numCache>
                <c:formatCode>0%</c:formatCode>
                <c:ptCount val="3"/>
                <c:pt idx="0">
                  <c:v>0</c:v>
                </c:pt>
                <c:pt idx="1">
                  <c:v>0</c:v>
                </c:pt>
                <c:pt idx="2">
                  <c:v>0</c:v>
                </c:pt>
              </c:numCache>
            </c:numRef>
          </c:val>
          <c:extLst>
            <c:ext xmlns:c16="http://schemas.microsoft.com/office/drawing/2014/chart" uri="{C3380CC4-5D6E-409C-BE32-E72D297353CC}">
              <c16:uniqueId val="{00000003-E4C6-444C-A288-67039435F58B}"/>
            </c:ext>
          </c:extLst>
        </c:ser>
        <c:ser>
          <c:idx val="4"/>
          <c:order val="4"/>
          <c:tx>
            <c:strRef>
              <c:f>'生徒（事後）'!$AS$4</c:f>
              <c:strCache>
                <c:ptCount val="1"/>
                <c:pt idx="0">
                  <c:v>無回答</c:v>
                </c:pt>
              </c:strCache>
            </c:strRef>
          </c:tx>
          <c:spPr>
            <a:noFill/>
            <a:ln>
              <a:solidFill>
                <a:schemeClr val="tx1"/>
              </a:solidFill>
            </a:ln>
          </c:spPr>
          <c:invertIfNegative val="0"/>
          <c:cat>
            <c:strRef>
              <c:f>'生徒（事後）'!$AN$53:$AN$55</c:f>
              <c:strCache>
                <c:ptCount val="3"/>
                <c:pt idx="0">
                  <c:v>男</c:v>
                </c:pt>
                <c:pt idx="1">
                  <c:v>女</c:v>
                </c:pt>
                <c:pt idx="2">
                  <c:v>合計</c:v>
                </c:pt>
              </c:strCache>
            </c:strRef>
          </c:cat>
          <c:val>
            <c:numRef>
              <c:f>'生徒（事後）'!$AS$53:$AS$55</c:f>
              <c:numCache>
                <c:formatCode>0%</c:formatCode>
                <c:ptCount val="3"/>
                <c:pt idx="0">
                  <c:v>0</c:v>
                </c:pt>
                <c:pt idx="1">
                  <c:v>0</c:v>
                </c:pt>
                <c:pt idx="2">
                  <c:v>0</c:v>
                </c:pt>
              </c:numCache>
            </c:numRef>
          </c:val>
          <c:extLst>
            <c:ext xmlns:c16="http://schemas.microsoft.com/office/drawing/2014/chart" uri="{C3380CC4-5D6E-409C-BE32-E72D297353CC}">
              <c16:uniqueId val="{00000004-E4C6-444C-A288-67039435F58B}"/>
            </c:ext>
          </c:extLst>
        </c:ser>
        <c:dLbls>
          <c:showLegendKey val="0"/>
          <c:showVal val="0"/>
          <c:showCatName val="0"/>
          <c:showSerName val="0"/>
          <c:showPercent val="0"/>
          <c:showBubbleSize val="0"/>
        </c:dLbls>
        <c:gapWidth val="51"/>
        <c:overlap val="100"/>
        <c:axId val="270280904"/>
        <c:axId val="270284040"/>
      </c:barChart>
      <c:catAx>
        <c:axId val="270280904"/>
        <c:scaling>
          <c:orientation val="maxMin"/>
        </c:scaling>
        <c:delete val="0"/>
        <c:axPos val="l"/>
        <c:numFmt formatCode="General" sourceLinked="0"/>
        <c:majorTickMark val="out"/>
        <c:minorTickMark val="none"/>
        <c:tickLblPos val="nextTo"/>
        <c:crossAx val="270284040"/>
        <c:crosses val="autoZero"/>
        <c:auto val="1"/>
        <c:lblAlgn val="ctr"/>
        <c:lblOffset val="100"/>
        <c:noMultiLvlLbl val="0"/>
      </c:catAx>
      <c:valAx>
        <c:axId val="270284040"/>
        <c:scaling>
          <c:orientation val="minMax"/>
        </c:scaling>
        <c:delete val="0"/>
        <c:axPos val="t"/>
        <c:majorGridlines/>
        <c:numFmt formatCode="0%" sourceLinked="1"/>
        <c:majorTickMark val="out"/>
        <c:minorTickMark val="none"/>
        <c:tickLblPos val="nextTo"/>
        <c:crossAx val="270280904"/>
        <c:crosses val="autoZero"/>
        <c:crossBetween val="between"/>
      </c:valAx>
      <c:spPr>
        <a:ln>
          <a:solidFill>
            <a:schemeClr val="tx1"/>
          </a:solidFill>
        </a:ln>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'生徒（事後）'!$AO$4</c:f>
              <c:strCache>
                <c:ptCount val="1"/>
                <c:pt idx="0">
                  <c:v>ア</c:v>
                </c:pt>
              </c:strCache>
            </c:strRef>
          </c:tx>
          <c:spPr>
            <a:pattFill prst="pct90">
              <a:fgClr>
                <a:schemeClr val="tx1"/>
              </a:fgClr>
              <a:bgClr>
                <a:schemeClr val="bg1"/>
              </a:bgClr>
            </a:pattFill>
            <a:ln>
              <a:solidFill>
                <a:schemeClr val="tx1"/>
              </a:solidFill>
            </a:ln>
          </c:spPr>
          <c:invertIfNegative val="0"/>
          <c:dLbls>
            <c:spPr>
              <a:solidFill>
                <a:schemeClr val="tx1"/>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'生徒（事後）'!$AN$65:$AN$67</c:f>
              <c:strCache>
                <c:ptCount val="3"/>
                <c:pt idx="0">
                  <c:v>男</c:v>
                </c:pt>
                <c:pt idx="1">
                  <c:v>女</c:v>
                </c:pt>
                <c:pt idx="2">
                  <c:v>合計</c:v>
                </c:pt>
              </c:strCache>
            </c:strRef>
          </c:cat>
          <c:val>
            <c:numRef>
              <c:f>'生徒（事後）'!$AO$65:$AO$67</c:f>
              <c:numCache>
                <c:formatCode>0%</c:formatCode>
                <c:ptCount val="3"/>
                <c:pt idx="0">
                  <c:v>0.33333333333333331</c:v>
                </c:pt>
                <c:pt idx="1">
                  <c:v>0</c:v>
                </c:pt>
                <c:pt idx="2">
                  <c:v>0.2</c:v>
                </c:pt>
              </c:numCache>
            </c:numRef>
          </c:val>
          <c:extLst>
            <c:ext xmlns:c16="http://schemas.microsoft.com/office/drawing/2014/chart" uri="{C3380CC4-5D6E-409C-BE32-E72D297353CC}">
              <c16:uniqueId val="{00000000-1604-4619-8F7A-388D714477DA}"/>
            </c:ext>
          </c:extLst>
        </c:ser>
        <c:ser>
          <c:idx val="1"/>
          <c:order val="1"/>
          <c:tx>
            <c:strRef>
              <c:f>'生徒（事後）'!$AP$4</c:f>
              <c:strCache>
                <c:ptCount val="1"/>
                <c:pt idx="0">
                  <c:v>イ</c:v>
                </c:pt>
              </c:strCache>
            </c:strRef>
          </c:tx>
          <c:spPr>
            <a:pattFill prst="pct70">
              <a:fgClr>
                <a:schemeClr val="tx1"/>
              </a:fgClr>
              <a:bgClr>
                <a:schemeClr val="bg1"/>
              </a:bgClr>
            </a:pattFill>
            <a:ln>
              <a:solidFill>
                <a:schemeClr val="tx1"/>
              </a:solidFill>
            </a:ln>
          </c:spPr>
          <c:invertIfNegative val="0"/>
          <c:dLbls>
            <c:spPr>
              <a:solidFill>
                <a:schemeClr val="tx1">
                  <a:lumMod val="75000"/>
                  <a:lumOff val="25000"/>
                </a:schemeClr>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'生徒（事後）'!$AN$65:$AN$67</c:f>
              <c:strCache>
                <c:ptCount val="3"/>
                <c:pt idx="0">
                  <c:v>男</c:v>
                </c:pt>
                <c:pt idx="1">
                  <c:v>女</c:v>
                </c:pt>
                <c:pt idx="2">
                  <c:v>合計</c:v>
                </c:pt>
              </c:strCache>
            </c:strRef>
          </c:cat>
          <c:val>
            <c:numRef>
              <c:f>'生徒（事後）'!$AP$65:$AP$67</c:f>
              <c:numCache>
                <c:formatCode>0%</c:formatCode>
                <c:ptCount val="3"/>
                <c:pt idx="0">
                  <c:v>0.66666666666666663</c:v>
                </c:pt>
                <c:pt idx="1">
                  <c:v>1</c:v>
                </c:pt>
                <c:pt idx="2">
                  <c:v>0.8</c:v>
                </c:pt>
              </c:numCache>
            </c:numRef>
          </c:val>
          <c:extLst>
            <c:ext xmlns:c16="http://schemas.microsoft.com/office/drawing/2014/chart" uri="{C3380CC4-5D6E-409C-BE32-E72D297353CC}">
              <c16:uniqueId val="{00000001-1604-4619-8F7A-388D714477DA}"/>
            </c:ext>
          </c:extLst>
        </c:ser>
        <c:ser>
          <c:idx val="2"/>
          <c:order val="2"/>
          <c:tx>
            <c:strRef>
              <c:f>'生徒（事後）'!$AQ$4</c:f>
              <c:strCache>
                <c:ptCount val="1"/>
                <c:pt idx="0">
                  <c:v>ウ</c:v>
                </c:pt>
              </c:strCache>
            </c:strRef>
          </c:tx>
          <c:spPr>
            <a:pattFill prst="pct30">
              <a:fgClr>
                <a:schemeClr val="tx1"/>
              </a:fgClr>
              <a:bgClr>
                <a:schemeClr val="bg1"/>
              </a:bgClr>
            </a:pattFill>
            <a:ln>
              <a:solidFill>
                <a:schemeClr val="tx1"/>
              </a:solidFill>
            </a:ln>
          </c:spPr>
          <c:invertIfNegative val="0"/>
          <c:dLbls>
            <c:spPr>
              <a:solidFill>
                <a:schemeClr val="bg1">
                  <a:lumMod val="95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'生徒（事後）'!$AN$65:$AN$67</c:f>
              <c:strCache>
                <c:ptCount val="3"/>
                <c:pt idx="0">
                  <c:v>男</c:v>
                </c:pt>
                <c:pt idx="1">
                  <c:v>女</c:v>
                </c:pt>
                <c:pt idx="2">
                  <c:v>合計</c:v>
                </c:pt>
              </c:strCache>
            </c:strRef>
          </c:cat>
          <c:val>
            <c:numRef>
              <c:f>'生徒（事後）'!$AQ$65:$AQ$67</c:f>
              <c:numCache>
                <c:formatCode>0%</c:formatCode>
                <c:ptCount val="3"/>
                <c:pt idx="0">
                  <c:v>0</c:v>
                </c:pt>
                <c:pt idx="1">
                  <c:v>0</c:v>
                </c:pt>
                <c:pt idx="2">
                  <c:v>0</c:v>
                </c:pt>
              </c:numCache>
            </c:numRef>
          </c:val>
          <c:extLst>
            <c:ext xmlns:c16="http://schemas.microsoft.com/office/drawing/2014/chart" uri="{C3380CC4-5D6E-409C-BE32-E72D297353CC}">
              <c16:uniqueId val="{00000002-1604-4619-8F7A-388D714477DA}"/>
            </c:ext>
          </c:extLst>
        </c:ser>
        <c:ser>
          <c:idx val="3"/>
          <c:order val="3"/>
          <c:tx>
            <c:strRef>
              <c:f>'生徒（事後）'!$AR$4</c:f>
              <c:strCache>
                <c:ptCount val="1"/>
                <c:pt idx="0">
                  <c:v>エ</c:v>
                </c:pt>
              </c:strCache>
            </c:strRef>
          </c:tx>
          <c:spPr>
            <a:pattFill prst="pct20">
              <a:fgClr>
                <a:schemeClr val="tx1"/>
              </a:fgClr>
              <a:bgClr>
                <a:schemeClr val="bg1"/>
              </a:bgClr>
            </a:pattFill>
            <a:ln>
              <a:solidFill>
                <a:schemeClr val="tx1"/>
              </a:solidFill>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'生徒（事後）'!$AN$65:$AN$67</c:f>
              <c:strCache>
                <c:ptCount val="3"/>
                <c:pt idx="0">
                  <c:v>男</c:v>
                </c:pt>
                <c:pt idx="1">
                  <c:v>女</c:v>
                </c:pt>
                <c:pt idx="2">
                  <c:v>合計</c:v>
                </c:pt>
              </c:strCache>
            </c:strRef>
          </c:cat>
          <c:val>
            <c:numRef>
              <c:f>'生徒（事後）'!$AR$65:$AR$67</c:f>
              <c:numCache>
                <c:formatCode>0%</c:formatCode>
                <c:ptCount val="3"/>
                <c:pt idx="0">
                  <c:v>0</c:v>
                </c:pt>
                <c:pt idx="1">
                  <c:v>0</c:v>
                </c:pt>
                <c:pt idx="2">
                  <c:v>0</c:v>
                </c:pt>
              </c:numCache>
            </c:numRef>
          </c:val>
          <c:extLst>
            <c:ext xmlns:c16="http://schemas.microsoft.com/office/drawing/2014/chart" uri="{C3380CC4-5D6E-409C-BE32-E72D297353CC}">
              <c16:uniqueId val="{00000003-1604-4619-8F7A-388D714477DA}"/>
            </c:ext>
          </c:extLst>
        </c:ser>
        <c:ser>
          <c:idx val="4"/>
          <c:order val="4"/>
          <c:tx>
            <c:strRef>
              <c:f>'生徒（事後）'!$AS$4</c:f>
              <c:strCache>
                <c:ptCount val="1"/>
                <c:pt idx="0">
                  <c:v>無回答</c:v>
                </c:pt>
              </c:strCache>
            </c:strRef>
          </c:tx>
          <c:spPr>
            <a:noFill/>
            <a:ln>
              <a:solidFill>
                <a:schemeClr val="tx1"/>
              </a:solidFill>
            </a:ln>
          </c:spPr>
          <c:invertIfNegative val="0"/>
          <c:cat>
            <c:strRef>
              <c:f>'生徒（事後）'!$AN$65:$AN$67</c:f>
              <c:strCache>
                <c:ptCount val="3"/>
                <c:pt idx="0">
                  <c:v>男</c:v>
                </c:pt>
                <c:pt idx="1">
                  <c:v>女</c:v>
                </c:pt>
                <c:pt idx="2">
                  <c:v>合計</c:v>
                </c:pt>
              </c:strCache>
            </c:strRef>
          </c:cat>
          <c:val>
            <c:numRef>
              <c:f>'生徒（事後）'!$AS$65:$AS$67</c:f>
              <c:numCache>
                <c:formatCode>0%</c:formatCode>
                <c:ptCount val="3"/>
                <c:pt idx="0">
                  <c:v>0</c:v>
                </c:pt>
                <c:pt idx="1">
                  <c:v>0</c:v>
                </c:pt>
                <c:pt idx="2">
                  <c:v>0</c:v>
                </c:pt>
              </c:numCache>
            </c:numRef>
          </c:val>
          <c:extLst>
            <c:ext xmlns:c16="http://schemas.microsoft.com/office/drawing/2014/chart" uri="{C3380CC4-5D6E-409C-BE32-E72D297353CC}">
              <c16:uniqueId val="{00000004-1604-4619-8F7A-388D714477DA}"/>
            </c:ext>
          </c:extLst>
        </c:ser>
        <c:dLbls>
          <c:showLegendKey val="0"/>
          <c:showVal val="0"/>
          <c:showCatName val="0"/>
          <c:showSerName val="0"/>
          <c:showPercent val="0"/>
          <c:showBubbleSize val="0"/>
        </c:dLbls>
        <c:gapWidth val="51"/>
        <c:overlap val="100"/>
        <c:axId val="270277376"/>
        <c:axId val="270277768"/>
      </c:barChart>
      <c:catAx>
        <c:axId val="270277376"/>
        <c:scaling>
          <c:orientation val="maxMin"/>
        </c:scaling>
        <c:delete val="0"/>
        <c:axPos val="l"/>
        <c:numFmt formatCode="General" sourceLinked="0"/>
        <c:majorTickMark val="out"/>
        <c:minorTickMark val="none"/>
        <c:tickLblPos val="nextTo"/>
        <c:crossAx val="270277768"/>
        <c:crosses val="autoZero"/>
        <c:auto val="1"/>
        <c:lblAlgn val="ctr"/>
        <c:lblOffset val="100"/>
        <c:noMultiLvlLbl val="0"/>
      </c:catAx>
      <c:valAx>
        <c:axId val="270277768"/>
        <c:scaling>
          <c:orientation val="minMax"/>
        </c:scaling>
        <c:delete val="0"/>
        <c:axPos val="t"/>
        <c:majorGridlines/>
        <c:numFmt formatCode="0%" sourceLinked="1"/>
        <c:majorTickMark val="out"/>
        <c:minorTickMark val="none"/>
        <c:tickLblPos val="nextTo"/>
        <c:crossAx val="270277376"/>
        <c:crosses val="autoZero"/>
        <c:crossBetween val="between"/>
      </c:valAx>
      <c:spPr>
        <a:ln>
          <a:solidFill>
            <a:schemeClr val="tx1"/>
          </a:solidFill>
        </a:ln>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'生徒（事後）'!$AO$4</c:f>
              <c:strCache>
                <c:ptCount val="1"/>
                <c:pt idx="0">
                  <c:v>ア</c:v>
                </c:pt>
              </c:strCache>
            </c:strRef>
          </c:tx>
          <c:spPr>
            <a:pattFill prst="pct90">
              <a:fgClr>
                <a:schemeClr val="tx1"/>
              </a:fgClr>
              <a:bgClr>
                <a:schemeClr val="bg1"/>
              </a:bgClr>
            </a:pattFill>
            <a:ln>
              <a:solidFill>
                <a:schemeClr val="tx1"/>
              </a:solidFill>
            </a:ln>
          </c:spPr>
          <c:invertIfNegative val="0"/>
          <c:dLbls>
            <c:spPr>
              <a:solidFill>
                <a:schemeClr val="tx1"/>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'生徒（事後）'!$AN$77:$AN$79</c:f>
              <c:strCache>
                <c:ptCount val="3"/>
                <c:pt idx="0">
                  <c:v>男</c:v>
                </c:pt>
                <c:pt idx="1">
                  <c:v>女</c:v>
                </c:pt>
                <c:pt idx="2">
                  <c:v>合計</c:v>
                </c:pt>
              </c:strCache>
            </c:strRef>
          </c:cat>
          <c:val>
            <c:numRef>
              <c:f>'生徒（事後）'!$AO$77:$AO$79</c:f>
              <c:numCache>
                <c:formatCode>0%</c:formatCode>
                <c:ptCount val="3"/>
                <c:pt idx="0">
                  <c:v>1</c:v>
                </c:pt>
                <c:pt idx="1">
                  <c:v>0.5</c:v>
                </c:pt>
                <c:pt idx="2">
                  <c:v>0.8</c:v>
                </c:pt>
              </c:numCache>
            </c:numRef>
          </c:val>
          <c:extLst>
            <c:ext xmlns:c16="http://schemas.microsoft.com/office/drawing/2014/chart" uri="{C3380CC4-5D6E-409C-BE32-E72D297353CC}">
              <c16:uniqueId val="{00000000-4247-427F-8A0D-3002508AD319}"/>
            </c:ext>
          </c:extLst>
        </c:ser>
        <c:ser>
          <c:idx val="1"/>
          <c:order val="1"/>
          <c:tx>
            <c:strRef>
              <c:f>'生徒（事後）'!$AP$4</c:f>
              <c:strCache>
                <c:ptCount val="1"/>
                <c:pt idx="0">
                  <c:v>イ</c:v>
                </c:pt>
              </c:strCache>
            </c:strRef>
          </c:tx>
          <c:spPr>
            <a:pattFill prst="pct70">
              <a:fgClr>
                <a:schemeClr val="tx1"/>
              </a:fgClr>
              <a:bgClr>
                <a:schemeClr val="bg1"/>
              </a:bgClr>
            </a:pattFill>
            <a:ln>
              <a:solidFill>
                <a:schemeClr val="tx1"/>
              </a:solidFill>
            </a:ln>
          </c:spPr>
          <c:invertIfNegative val="0"/>
          <c:dLbls>
            <c:spPr>
              <a:solidFill>
                <a:schemeClr val="tx1">
                  <a:lumMod val="75000"/>
                  <a:lumOff val="25000"/>
                </a:schemeClr>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'生徒（事後）'!$AN$77:$AN$79</c:f>
              <c:strCache>
                <c:ptCount val="3"/>
                <c:pt idx="0">
                  <c:v>男</c:v>
                </c:pt>
                <c:pt idx="1">
                  <c:v>女</c:v>
                </c:pt>
                <c:pt idx="2">
                  <c:v>合計</c:v>
                </c:pt>
              </c:strCache>
            </c:strRef>
          </c:cat>
          <c:val>
            <c:numRef>
              <c:f>'生徒（事後）'!$AP$77:$AP$79</c:f>
              <c:numCache>
                <c:formatCode>0%</c:formatCode>
                <c:ptCount val="3"/>
                <c:pt idx="0">
                  <c:v>0</c:v>
                </c:pt>
                <c:pt idx="1">
                  <c:v>0.5</c:v>
                </c:pt>
                <c:pt idx="2">
                  <c:v>0.2</c:v>
                </c:pt>
              </c:numCache>
            </c:numRef>
          </c:val>
          <c:extLst>
            <c:ext xmlns:c16="http://schemas.microsoft.com/office/drawing/2014/chart" uri="{C3380CC4-5D6E-409C-BE32-E72D297353CC}">
              <c16:uniqueId val="{00000001-4247-427F-8A0D-3002508AD319}"/>
            </c:ext>
          </c:extLst>
        </c:ser>
        <c:ser>
          <c:idx val="2"/>
          <c:order val="2"/>
          <c:tx>
            <c:strRef>
              <c:f>'生徒（事後）'!$AQ$4</c:f>
              <c:strCache>
                <c:ptCount val="1"/>
                <c:pt idx="0">
                  <c:v>ウ</c:v>
                </c:pt>
              </c:strCache>
            </c:strRef>
          </c:tx>
          <c:spPr>
            <a:pattFill prst="pct30">
              <a:fgClr>
                <a:schemeClr val="tx1"/>
              </a:fgClr>
              <a:bgClr>
                <a:schemeClr val="bg1"/>
              </a:bgClr>
            </a:pattFill>
            <a:ln>
              <a:solidFill>
                <a:schemeClr val="tx1"/>
              </a:solidFill>
            </a:ln>
          </c:spPr>
          <c:invertIfNegative val="0"/>
          <c:dLbls>
            <c:spPr>
              <a:solidFill>
                <a:schemeClr val="bg1">
                  <a:lumMod val="95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'生徒（事後）'!$AN$77:$AN$79</c:f>
              <c:strCache>
                <c:ptCount val="3"/>
                <c:pt idx="0">
                  <c:v>男</c:v>
                </c:pt>
                <c:pt idx="1">
                  <c:v>女</c:v>
                </c:pt>
                <c:pt idx="2">
                  <c:v>合計</c:v>
                </c:pt>
              </c:strCache>
            </c:strRef>
          </c:cat>
          <c:val>
            <c:numRef>
              <c:f>'生徒（事後）'!$AQ$77:$AQ$79</c:f>
              <c:numCache>
                <c:formatCode>0%</c:formatCode>
                <c:ptCount val="3"/>
                <c:pt idx="0">
                  <c:v>0</c:v>
                </c:pt>
                <c:pt idx="1">
                  <c:v>0</c:v>
                </c:pt>
                <c:pt idx="2">
                  <c:v>0</c:v>
                </c:pt>
              </c:numCache>
            </c:numRef>
          </c:val>
          <c:extLst>
            <c:ext xmlns:c16="http://schemas.microsoft.com/office/drawing/2014/chart" uri="{C3380CC4-5D6E-409C-BE32-E72D297353CC}">
              <c16:uniqueId val="{00000002-4247-427F-8A0D-3002508AD319}"/>
            </c:ext>
          </c:extLst>
        </c:ser>
        <c:ser>
          <c:idx val="3"/>
          <c:order val="3"/>
          <c:tx>
            <c:strRef>
              <c:f>'生徒（事後）'!$AR$4</c:f>
              <c:strCache>
                <c:ptCount val="1"/>
                <c:pt idx="0">
                  <c:v>エ</c:v>
                </c:pt>
              </c:strCache>
            </c:strRef>
          </c:tx>
          <c:spPr>
            <a:pattFill prst="pct20">
              <a:fgClr>
                <a:schemeClr val="tx1"/>
              </a:fgClr>
              <a:bgClr>
                <a:schemeClr val="bg1"/>
              </a:bgClr>
            </a:pattFill>
            <a:ln>
              <a:solidFill>
                <a:schemeClr val="tx1"/>
              </a:solidFill>
            </a:ln>
          </c:spPr>
          <c:invertIfNegative val="0"/>
          <c:dLbls>
            <c:dLbl>
              <c:idx val="0"/>
              <c:layout>
                <c:manualLayout>
                  <c:x val="2.9268292682926831E-2"/>
                  <c:y val="1.8636723663979873E-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47-427F-8A0D-3002508AD319}"/>
                </c:ext>
              </c:extLst>
            </c:dLbl>
            <c:dLbl>
              <c:idx val="1"/>
              <c:layout>
                <c:manualLayout>
                  <c:x val="3.902439024390243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47-427F-8A0D-3002508AD319}"/>
                </c:ext>
              </c:extLst>
            </c:dLbl>
            <c:dLbl>
              <c:idx val="2"/>
              <c:layout>
                <c:manualLayout>
                  <c:x val="4.227642276422764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247-427F-8A0D-3002508AD319}"/>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'生徒（事後）'!$AN$77:$AN$79</c:f>
              <c:strCache>
                <c:ptCount val="3"/>
                <c:pt idx="0">
                  <c:v>男</c:v>
                </c:pt>
                <c:pt idx="1">
                  <c:v>女</c:v>
                </c:pt>
                <c:pt idx="2">
                  <c:v>合計</c:v>
                </c:pt>
              </c:strCache>
            </c:strRef>
          </c:cat>
          <c:val>
            <c:numRef>
              <c:f>'生徒（事後）'!$AR$77:$AR$79</c:f>
              <c:numCache>
                <c:formatCode>0%</c:formatCode>
                <c:ptCount val="3"/>
                <c:pt idx="0">
                  <c:v>0</c:v>
                </c:pt>
                <c:pt idx="1">
                  <c:v>0</c:v>
                </c:pt>
                <c:pt idx="2">
                  <c:v>0</c:v>
                </c:pt>
              </c:numCache>
            </c:numRef>
          </c:val>
          <c:extLst>
            <c:ext xmlns:c16="http://schemas.microsoft.com/office/drawing/2014/chart" uri="{C3380CC4-5D6E-409C-BE32-E72D297353CC}">
              <c16:uniqueId val="{00000006-4247-427F-8A0D-3002508AD319}"/>
            </c:ext>
          </c:extLst>
        </c:ser>
        <c:ser>
          <c:idx val="4"/>
          <c:order val="4"/>
          <c:tx>
            <c:strRef>
              <c:f>'生徒（事後）'!$AS$4</c:f>
              <c:strCache>
                <c:ptCount val="1"/>
                <c:pt idx="0">
                  <c:v>無回答</c:v>
                </c:pt>
              </c:strCache>
            </c:strRef>
          </c:tx>
          <c:spPr>
            <a:noFill/>
            <a:ln>
              <a:solidFill>
                <a:schemeClr val="tx1"/>
              </a:solidFill>
            </a:ln>
          </c:spPr>
          <c:invertIfNegative val="0"/>
          <c:cat>
            <c:strRef>
              <c:f>'生徒（事後）'!$AN$77:$AN$79</c:f>
              <c:strCache>
                <c:ptCount val="3"/>
                <c:pt idx="0">
                  <c:v>男</c:v>
                </c:pt>
                <c:pt idx="1">
                  <c:v>女</c:v>
                </c:pt>
                <c:pt idx="2">
                  <c:v>合計</c:v>
                </c:pt>
              </c:strCache>
            </c:strRef>
          </c:cat>
          <c:val>
            <c:numRef>
              <c:f>'生徒（事後）'!$AS$77:$AS$79</c:f>
              <c:numCache>
                <c:formatCode>0%</c:formatCode>
                <c:ptCount val="3"/>
                <c:pt idx="0">
                  <c:v>0</c:v>
                </c:pt>
                <c:pt idx="1">
                  <c:v>0</c:v>
                </c:pt>
                <c:pt idx="2">
                  <c:v>0</c:v>
                </c:pt>
              </c:numCache>
            </c:numRef>
          </c:val>
          <c:extLst>
            <c:ext xmlns:c16="http://schemas.microsoft.com/office/drawing/2014/chart" uri="{C3380CC4-5D6E-409C-BE32-E72D297353CC}">
              <c16:uniqueId val="{00000007-4247-427F-8A0D-3002508AD319}"/>
            </c:ext>
          </c:extLst>
        </c:ser>
        <c:dLbls>
          <c:showLegendKey val="0"/>
          <c:showVal val="0"/>
          <c:showCatName val="0"/>
          <c:showSerName val="0"/>
          <c:showPercent val="0"/>
          <c:showBubbleSize val="0"/>
        </c:dLbls>
        <c:gapWidth val="51"/>
        <c:overlap val="100"/>
        <c:axId val="270281296"/>
        <c:axId val="271229288"/>
      </c:barChart>
      <c:catAx>
        <c:axId val="270281296"/>
        <c:scaling>
          <c:orientation val="maxMin"/>
        </c:scaling>
        <c:delete val="0"/>
        <c:axPos val="l"/>
        <c:numFmt formatCode="General" sourceLinked="0"/>
        <c:majorTickMark val="out"/>
        <c:minorTickMark val="none"/>
        <c:tickLblPos val="nextTo"/>
        <c:crossAx val="271229288"/>
        <c:crosses val="autoZero"/>
        <c:auto val="1"/>
        <c:lblAlgn val="ctr"/>
        <c:lblOffset val="100"/>
        <c:noMultiLvlLbl val="0"/>
      </c:catAx>
      <c:valAx>
        <c:axId val="271229288"/>
        <c:scaling>
          <c:orientation val="minMax"/>
        </c:scaling>
        <c:delete val="0"/>
        <c:axPos val="t"/>
        <c:majorGridlines/>
        <c:numFmt formatCode="0%" sourceLinked="1"/>
        <c:majorTickMark val="out"/>
        <c:minorTickMark val="none"/>
        <c:tickLblPos val="nextTo"/>
        <c:crossAx val="270281296"/>
        <c:crosses val="autoZero"/>
        <c:crossBetween val="between"/>
      </c:valAx>
      <c:spPr>
        <a:ln>
          <a:solidFill>
            <a:schemeClr val="tx1"/>
          </a:solidFill>
        </a:ln>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'生徒（事後）'!$AO$4</c:f>
              <c:strCache>
                <c:ptCount val="1"/>
                <c:pt idx="0">
                  <c:v>ア</c:v>
                </c:pt>
              </c:strCache>
            </c:strRef>
          </c:tx>
          <c:spPr>
            <a:pattFill prst="pct90">
              <a:fgClr>
                <a:schemeClr val="tx1"/>
              </a:fgClr>
              <a:bgClr>
                <a:schemeClr val="bg1"/>
              </a:bgClr>
            </a:pattFill>
            <a:ln>
              <a:solidFill>
                <a:schemeClr val="tx1"/>
              </a:solidFill>
            </a:ln>
          </c:spPr>
          <c:invertIfNegative val="0"/>
          <c:dLbls>
            <c:spPr>
              <a:solidFill>
                <a:schemeClr val="tx1"/>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'生徒（事後）'!$AN$89:$AN$91</c:f>
              <c:strCache>
                <c:ptCount val="3"/>
                <c:pt idx="0">
                  <c:v>男</c:v>
                </c:pt>
                <c:pt idx="1">
                  <c:v>女</c:v>
                </c:pt>
                <c:pt idx="2">
                  <c:v>合計</c:v>
                </c:pt>
              </c:strCache>
            </c:strRef>
          </c:cat>
          <c:val>
            <c:numRef>
              <c:f>'生徒（事後）'!$AO$89:$AO$91</c:f>
              <c:numCache>
                <c:formatCode>0%</c:formatCode>
                <c:ptCount val="3"/>
                <c:pt idx="0">
                  <c:v>0.66666666666666663</c:v>
                </c:pt>
                <c:pt idx="1">
                  <c:v>0.5</c:v>
                </c:pt>
                <c:pt idx="2">
                  <c:v>0.6</c:v>
                </c:pt>
              </c:numCache>
            </c:numRef>
          </c:val>
          <c:extLst>
            <c:ext xmlns:c16="http://schemas.microsoft.com/office/drawing/2014/chart" uri="{C3380CC4-5D6E-409C-BE32-E72D297353CC}">
              <c16:uniqueId val="{00000000-A795-43C9-A777-40C465510EFE}"/>
            </c:ext>
          </c:extLst>
        </c:ser>
        <c:ser>
          <c:idx val="1"/>
          <c:order val="1"/>
          <c:tx>
            <c:strRef>
              <c:f>'生徒（事後）'!$AP$4</c:f>
              <c:strCache>
                <c:ptCount val="1"/>
                <c:pt idx="0">
                  <c:v>イ</c:v>
                </c:pt>
              </c:strCache>
            </c:strRef>
          </c:tx>
          <c:spPr>
            <a:pattFill prst="pct70">
              <a:fgClr>
                <a:schemeClr val="tx1"/>
              </a:fgClr>
              <a:bgClr>
                <a:schemeClr val="bg1"/>
              </a:bgClr>
            </a:pattFill>
            <a:ln>
              <a:solidFill>
                <a:schemeClr val="tx1"/>
              </a:solidFill>
            </a:ln>
          </c:spPr>
          <c:invertIfNegative val="0"/>
          <c:dLbls>
            <c:spPr>
              <a:solidFill>
                <a:schemeClr val="tx1">
                  <a:lumMod val="75000"/>
                  <a:lumOff val="25000"/>
                </a:schemeClr>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'生徒（事後）'!$AN$89:$AN$91</c:f>
              <c:strCache>
                <c:ptCount val="3"/>
                <c:pt idx="0">
                  <c:v>男</c:v>
                </c:pt>
                <c:pt idx="1">
                  <c:v>女</c:v>
                </c:pt>
                <c:pt idx="2">
                  <c:v>合計</c:v>
                </c:pt>
              </c:strCache>
            </c:strRef>
          </c:cat>
          <c:val>
            <c:numRef>
              <c:f>'生徒（事後）'!$AP$89:$AP$91</c:f>
              <c:numCache>
                <c:formatCode>0%</c:formatCode>
                <c:ptCount val="3"/>
                <c:pt idx="0">
                  <c:v>0.33333333333333331</c:v>
                </c:pt>
                <c:pt idx="1">
                  <c:v>0.5</c:v>
                </c:pt>
                <c:pt idx="2">
                  <c:v>0.4</c:v>
                </c:pt>
              </c:numCache>
            </c:numRef>
          </c:val>
          <c:extLst>
            <c:ext xmlns:c16="http://schemas.microsoft.com/office/drawing/2014/chart" uri="{C3380CC4-5D6E-409C-BE32-E72D297353CC}">
              <c16:uniqueId val="{00000001-A795-43C9-A777-40C465510EFE}"/>
            </c:ext>
          </c:extLst>
        </c:ser>
        <c:ser>
          <c:idx val="2"/>
          <c:order val="2"/>
          <c:tx>
            <c:strRef>
              <c:f>'生徒（事後）'!$AQ$4</c:f>
              <c:strCache>
                <c:ptCount val="1"/>
                <c:pt idx="0">
                  <c:v>ウ</c:v>
                </c:pt>
              </c:strCache>
            </c:strRef>
          </c:tx>
          <c:spPr>
            <a:pattFill prst="pct30">
              <a:fgClr>
                <a:schemeClr val="tx1"/>
              </a:fgClr>
              <a:bgClr>
                <a:schemeClr val="bg1"/>
              </a:bgClr>
            </a:pattFill>
            <a:ln>
              <a:solidFill>
                <a:schemeClr val="tx1"/>
              </a:solidFill>
            </a:ln>
          </c:spPr>
          <c:invertIfNegative val="0"/>
          <c:dLbls>
            <c:spPr>
              <a:solidFill>
                <a:schemeClr val="bg1">
                  <a:lumMod val="95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'生徒（事後）'!$AN$89:$AN$91</c:f>
              <c:strCache>
                <c:ptCount val="3"/>
                <c:pt idx="0">
                  <c:v>男</c:v>
                </c:pt>
                <c:pt idx="1">
                  <c:v>女</c:v>
                </c:pt>
                <c:pt idx="2">
                  <c:v>合計</c:v>
                </c:pt>
              </c:strCache>
            </c:strRef>
          </c:cat>
          <c:val>
            <c:numRef>
              <c:f>'生徒（事後）'!$AQ$89:$AQ$91</c:f>
              <c:numCache>
                <c:formatCode>0%</c:formatCode>
                <c:ptCount val="3"/>
                <c:pt idx="0">
                  <c:v>0</c:v>
                </c:pt>
                <c:pt idx="1">
                  <c:v>0</c:v>
                </c:pt>
                <c:pt idx="2">
                  <c:v>0</c:v>
                </c:pt>
              </c:numCache>
            </c:numRef>
          </c:val>
          <c:extLst>
            <c:ext xmlns:c16="http://schemas.microsoft.com/office/drawing/2014/chart" uri="{C3380CC4-5D6E-409C-BE32-E72D297353CC}">
              <c16:uniqueId val="{00000002-A795-43C9-A777-40C465510EFE}"/>
            </c:ext>
          </c:extLst>
        </c:ser>
        <c:ser>
          <c:idx val="3"/>
          <c:order val="3"/>
          <c:tx>
            <c:strRef>
              <c:f>'生徒（事後）'!$AR$4</c:f>
              <c:strCache>
                <c:ptCount val="1"/>
                <c:pt idx="0">
                  <c:v>エ</c:v>
                </c:pt>
              </c:strCache>
            </c:strRef>
          </c:tx>
          <c:spPr>
            <a:pattFill prst="pct20">
              <a:fgClr>
                <a:schemeClr val="tx1"/>
              </a:fgClr>
              <a:bgClr>
                <a:schemeClr val="bg1"/>
              </a:bgClr>
            </a:pattFill>
            <a:ln>
              <a:solidFill>
                <a:schemeClr val="tx1"/>
              </a:solidFill>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'生徒（事後）'!$AN$89:$AN$91</c:f>
              <c:strCache>
                <c:ptCount val="3"/>
                <c:pt idx="0">
                  <c:v>男</c:v>
                </c:pt>
                <c:pt idx="1">
                  <c:v>女</c:v>
                </c:pt>
                <c:pt idx="2">
                  <c:v>合計</c:v>
                </c:pt>
              </c:strCache>
            </c:strRef>
          </c:cat>
          <c:val>
            <c:numRef>
              <c:f>'生徒（事後）'!$AR$89:$AR$91</c:f>
              <c:numCache>
                <c:formatCode>0%</c:formatCode>
                <c:ptCount val="3"/>
                <c:pt idx="0">
                  <c:v>0</c:v>
                </c:pt>
                <c:pt idx="1">
                  <c:v>0</c:v>
                </c:pt>
                <c:pt idx="2">
                  <c:v>0</c:v>
                </c:pt>
              </c:numCache>
            </c:numRef>
          </c:val>
          <c:extLst>
            <c:ext xmlns:c16="http://schemas.microsoft.com/office/drawing/2014/chart" uri="{C3380CC4-5D6E-409C-BE32-E72D297353CC}">
              <c16:uniqueId val="{00000003-A795-43C9-A777-40C465510EFE}"/>
            </c:ext>
          </c:extLst>
        </c:ser>
        <c:ser>
          <c:idx val="4"/>
          <c:order val="4"/>
          <c:tx>
            <c:strRef>
              <c:f>'生徒（事後）'!$AS$4</c:f>
              <c:strCache>
                <c:ptCount val="1"/>
                <c:pt idx="0">
                  <c:v>無回答</c:v>
                </c:pt>
              </c:strCache>
            </c:strRef>
          </c:tx>
          <c:spPr>
            <a:noFill/>
            <a:ln>
              <a:solidFill>
                <a:schemeClr val="tx1"/>
              </a:solidFill>
            </a:ln>
          </c:spPr>
          <c:invertIfNegative val="0"/>
          <c:cat>
            <c:strRef>
              <c:f>'生徒（事後）'!$AN$89:$AN$91</c:f>
              <c:strCache>
                <c:ptCount val="3"/>
                <c:pt idx="0">
                  <c:v>男</c:v>
                </c:pt>
                <c:pt idx="1">
                  <c:v>女</c:v>
                </c:pt>
                <c:pt idx="2">
                  <c:v>合計</c:v>
                </c:pt>
              </c:strCache>
            </c:strRef>
          </c:cat>
          <c:val>
            <c:numRef>
              <c:f>'生徒（事後）'!$AS$89:$AS$91</c:f>
              <c:numCache>
                <c:formatCode>0%</c:formatCode>
                <c:ptCount val="3"/>
                <c:pt idx="0">
                  <c:v>0</c:v>
                </c:pt>
                <c:pt idx="1">
                  <c:v>0</c:v>
                </c:pt>
                <c:pt idx="2">
                  <c:v>0</c:v>
                </c:pt>
              </c:numCache>
            </c:numRef>
          </c:val>
          <c:extLst>
            <c:ext xmlns:c16="http://schemas.microsoft.com/office/drawing/2014/chart" uri="{C3380CC4-5D6E-409C-BE32-E72D297353CC}">
              <c16:uniqueId val="{00000004-A795-43C9-A777-40C465510EFE}"/>
            </c:ext>
          </c:extLst>
        </c:ser>
        <c:dLbls>
          <c:showLegendKey val="0"/>
          <c:showVal val="0"/>
          <c:showCatName val="0"/>
          <c:showSerName val="0"/>
          <c:showPercent val="0"/>
          <c:showBubbleSize val="0"/>
        </c:dLbls>
        <c:gapWidth val="51"/>
        <c:overlap val="100"/>
        <c:axId val="271226544"/>
        <c:axId val="271228504"/>
      </c:barChart>
      <c:catAx>
        <c:axId val="271226544"/>
        <c:scaling>
          <c:orientation val="maxMin"/>
        </c:scaling>
        <c:delete val="0"/>
        <c:axPos val="l"/>
        <c:numFmt formatCode="General" sourceLinked="0"/>
        <c:majorTickMark val="out"/>
        <c:minorTickMark val="none"/>
        <c:tickLblPos val="nextTo"/>
        <c:crossAx val="271228504"/>
        <c:crosses val="autoZero"/>
        <c:auto val="1"/>
        <c:lblAlgn val="ctr"/>
        <c:lblOffset val="100"/>
        <c:noMultiLvlLbl val="0"/>
      </c:catAx>
      <c:valAx>
        <c:axId val="271228504"/>
        <c:scaling>
          <c:orientation val="minMax"/>
        </c:scaling>
        <c:delete val="0"/>
        <c:axPos val="t"/>
        <c:majorGridlines/>
        <c:numFmt formatCode="0%" sourceLinked="1"/>
        <c:majorTickMark val="out"/>
        <c:minorTickMark val="none"/>
        <c:tickLblPos val="nextTo"/>
        <c:crossAx val="271226544"/>
        <c:crosses val="autoZero"/>
        <c:crossBetween val="between"/>
      </c:valAx>
      <c:spPr>
        <a:ln>
          <a:solidFill>
            <a:schemeClr val="tx1"/>
          </a:solidFill>
        </a:ln>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'生徒（事後）'!$AO$4</c:f>
              <c:strCache>
                <c:ptCount val="1"/>
                <c:pt idx="0">
                  <c:v>ア</c:v>
                </c:pt>
              </c:strCache>
            </c:strRef>
          </c:tx>
          <c:spPr>
            <a:pattFill prst="pct90">
              <a:fgClr>
                <a:schemeClr val="tx1"/>
              </a:fgClr>
              <a:bgClr>
                <a:schemeClr val="bg1"/>
              </a:bgClr>
            </a:pattFill>
            <a:ln>
              <a:solidFill>
                <a:schemeClr val="tx1"/>
              </a:solidFill>
            </a:ln>
          </c:spPr>
          <c:invertIfNegative val="0"/>
          <c:dLbls>
            <c:spPr>
              <a:solidFill>
                <a:schemeClr val="tx1"/>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'生徒（事後）'!$AN$101:$AN$103</c:f>
              <c:strCache>
                <c:ptCount val="3"/>
                <c:pt idx="0">
                  <c:v>男</c:v>
                </c:pt>
                <c:pt idx="1">
                  <c:v>女</c:v>
                </c:pt>
                <c:pt idx="2">
                  <c:v>合計</c:v>
                </c:pt>
              </c:strCache>
            </c:strRef>
          </c:cat>
          <c:val>
            <c:numRef>
              <c:f>'生徒（事後）'!$AO$101:$AO$103</c:f>
              <c:numCache>
                <c:formatCode>0%</c:formatCode>
                <c:ptCount val="3"/>
                <c:pt idx="0">
                  <c:v>1</c:v>
                </c:pt>
                <c:pt idx="1">
                  <c:v>0.5</c:v>
                </c:pt>
                <c:pt idx="2">
                  <c:v>0.8</c:v>
                </c:pt>
              </c:numCache>
            </c:numRef>
          </c:val>
          <c:extLst>
            <c:ext xmlns:c16="http://schemas.microsoft.com/office/drawing/2014/chart" uri="{C3380CC4-5D6E-409C-BE32-E72D297353CC}">
              <c16:uniqueId val="{00000000-51B9-4E47-9789-8D6375F43805}"/>
            </c:ext>
          </c:extLst>
        </c:ser>
        <c:ser>
          <c:idx val="1"/>
          <c:order val="1"/>
          <c:tx>
            <c:strRef>
              <c:f>'生徒（事後）'!$AP$4</c:f>
              <c:strCache>
                <c:ptCount val="1"/>
                <c:pt idx="0">
                  <c:v>イ</c:v>
                </c:pt>
              </c:strCache>
            </c:strRef>
          </c:tx>
          <c:spPr>
            <a:pattFill prst="pct70">
              <a:fgClr>
                <a:schemeClr val="tx1"/>
              </a:fgClr>
              <a:bgClr>
                <a:schemeClr val="bg1"/>
              </a:bgClr>
            </a:pattFill>
            <a:ln>
              <a:solidFill>
                <a:schemeClr val="tx1"/>
              </a:solidFill>
            </a:ln>
          </c:spPr>
          <c:invertIfNegative val="0"/>
          <c:dLbls>
            <c:spPr>
              <a:solidFill>
                <a:schemeClr val="tx1">
                  <a:lumMod val="75000"/>
                  <a:lumOff val="25000"/>
                </a:schemeClr>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'生徒（事後）'!$AN$101:$AN$103</c:f>
              <c:strCache>
                <c:ptCount val="3"/>
                <c:pt idx="0">
                  <c:v>男</c:v>
                </c:pt>
                <c:pt idx="1">
                  <c:v>女</c:v>
                </c:pt>
                <c:pt idx="2">
                  <c:v>合計</c:v>
                </c:pt>
              </c:strCache>
            </c:strRef>
          </c:cat>
          <c:val>
            <c:numRef>
              <c:f>'生徒（事後）'!$AP$101:$AP$103</c:f>
              <c:numCache>
                <c:formatCode>0%</c:formatCode>
                <c:ptCount val="3"/>
                <c:pt idx="0">
                  <c:v>0</c:v>
                </c:pt>
                <c:pt idx="1">
                  <c:v>0.5</c:v>
                </c:pt>
                <c:pt idx="2">
                  <c:v>0.2</c:v>
                </c:pt>
              </c:numCache>
            </c:numRef>
          </c:val>
          <c:extLst>
            <c:ext xmlns:c16="http://schemas.microsoft.com/office/drawing/2014/chart" uri="{C3380CC4-5D6E-409C-BE32-E72D297353CC}">
              <c16:uniqueId val="{00000001-51B9-4E47-9789-8D6375F43805}"/>
            </c:ext>
          </c:extLst>
        </c:ser>
        <c:ser>
          <c:idx val="2"/>
          <c:order val="2"/>
          <c:tx>
            <c:strRef>
              <c:f>'生徒（事後）'!$AQ$4</c:f>
              <c:strCache>
                <c:ptCount val="1"/>
                <c:pt idx="0">
                  <c:v>ウ</c:v>
                </c:pt>
              </c:strCache>
            </c:strRef>
          </c:tx>
          <c:spPr>
            <a:pattFill prst="pct30">
              <a:fgClr>
                <a:schemeClr val="tx1"/>
              </a:fgClr>
              <a:bgClr>
                <a:schemeClr val="bg1"/>
              </a:bgClr>
            </a:pattFill>
            <a:ln>
              <a:solidFill>
                <a:schemeClr val="tx1"/>
              </a:solidFill>
            </a:ln>
          </c:spPr>
          <c:invertIfNegative val="0"/>
          <c:dLbls>
            <c:spPr>
              <a:solidFill>
                <a:schemeClr val="bg1">
                  <a:lumMod val="95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'生徒（事後）'!$AN$101:$AN$103</c:f>
              <c:strCache>
                <c:ptCount val="3"/>
                <c:pt idx="0">
                  <c:v>男</c:v>
                </c:pt>
                <c:pt idx="1">
                  <c:v>女</c:v>
                </c:pt>
                <c:pt idx="2">
                  <c:v>合計</c:v>
                </c:pt>
              </c:strCache>
            </c:strRef>
          </c:cat>
          <c:val>
            <c:numRef>
              <c:f>'生徒（事後）'!$AQ$101:$AQ$103</c:f>
              <c:numCache>
                <c:formatCode>0%</c:formatCode>
                <c:ptCount val="3"/>
                <c:pt idx="0">
                  <c:v>0</c:v>
                </c:pt>
                <c:pt idx="1">
                  <c:v>0</c:v>
                </c:pt>
                <c:pt idx="2">
                  <c:v>0</c:v>
                </c:pt>
              </c:numCache>
            </c:numRef>
          </c:val>
          <c:extLst>
            <c:ext xmlns:c16="http://schemas.microsoft.com/office/drawing/2014/chart" uri="{C3380CC4-5D6E-409C-BE32-E72D297353CC}">
              <c16:uniqueId val="{00000002-51B9-4E47-9789-8D6375F43805}"/>
            </c:ext>
          </c:extLst>
        </c:ser>
        <c:ser>
          <c:idx val="3"/>
          <c:order val="3"/>
          <c:tx>
            <c:strRef>
              <c:f>'生徒（事後）'!$AR$4</c:f>
              <c:strCache>
                <c:ptCount val="1"/>
                <c:pt idx="0">
                  <c:v>エ</c:v>
                </c:pt>
              </c:strCache>
            </c:strRef>
          </c:tx>
          <c:spPr>
            <a:pattFill prst="pct20">
              <a:fgClr>
                <a:schemeClr val="tx1"/>
              </a:fgClr>
              <a:bgClr>
                <a:schemeClr val="bg1"/>
              </a:bgClr>
            </a:pattFill>
            <a:ln>
              <a:solidFill>
                <a:schemeClr val="tx1"/>
              </a:solidFill>
            </a:ln>
          </c:spPr>
          <c:invertIfNegative val="0"/>
          <c:dLbls>
            <c:dLbl>
              <c:idx val="0"/>
              <c:layout>
                <c:manualLayout>
                  <c:x val="2.9268292682926831E-2"/>
                  <c:y val="1.8636723663979873E-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1B9-4E47-9789-8D6375F43805}"/>
                </c:ext>
              </c:extLst>
            </c:dLbl>
            <c:dLbl>
              <c:idx val="1"/>
              <c:layout>
                <c:manualLayout>
                  <c:x val="3.902439024390243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1B9-4E47-9789-8D6375F43805}"/>
                </c:ext>
              </c:extLst>
            </c:dLbl>
            <c:dLbl>
              <c:idx val="2"/>
              <c:layout>
                <c:manualLayout>
                  <c:x val="4.227642276422764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1B9-4E47-9789-8D6375F43805}"/>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'生徒（事後）'!$AN$101:$AN$103</c:f>
              <c:strCache>
                <c:ptCount val="3"/>
                <c:pt idx="0">
                  <c:v>男</c:v>
                </c:pt>
                <c:pt idx="1">
                  <c:v>女</c:v>
                </c:pt>
                <c:pt idx="2">
                  <c:v>合計</c:v>
                </c:pt>
              </c:strCache>
            </c:strRef>
          </c:cat>
          <c:val>
            <c:numRef>
              <c:f>'生徒（事後）'!$AR$101:$AR$103</c:f>
              <c:numCache>
                <c:formatCode>0%</c:formatCode>
                <c:ptCount val="3"/>
                <c:pt idx="0">
                  <c:v>0</c:v>
                </c:pt>
                <c:pt idx="1">
                  <c:v>0</c:v>
                </c:pt>
                <c:pt idx="2">
                  <c:v>0</c:v>
                </c:pt>
              </c:numCache>
            </c:numRef>
          </c:val>
          <c:extLst>
            <c:ext xmlns:c16="http://schemas.microsoft.com/office/drawing/2014/chart" uri="{C3380CC4-5D6E-409C-BE32-E72D297353CC}">
              <c16:uniqueId val="{00000006-51B9-4E47-9789-8D6375F43805}"/>
            </c:ext>
          </c:extLst>
        </c:ser>
        <c:ser>
          <c:idx val="4"/>
          <c:order val="4"/>
          <c:tx>
            <c:strRef>
              <c:f>'生徒（事後）'!$AS$4</c:f>
              <c:strCache>
                <c:ptCount val="1"/>
                <c:pt idx="0">
                  <c:v>無回答</c:v>
                </c:pt>
              </c:strCache>
            </c:strRef>
          </c:tx>
          <c:spPr>
            <a:noFill/>
            <a:ln>
              <a:solidFill>
                <a:schemeClr val="tx1"/>
              </a:solidFill>
            </a:ln>
          </c:spPr>
          <c:invertIfNegative val="0"/>
          <c:cat>
            <c:strRef>
              <c:f>'生徒（事後）'!$AN$101:$AN$103</c:f>
              <c:strCache>
                <c:ptCount val="3"/>
                <c:pt idx="0">
                  <c:v>男</c:v>
                </c:pt>
                <c:pt idx="1">
                  <c:v>女</c:v>
                </c:pt>
                <c:pt idx="2">
                  <c:v>合計</c:v>
                </c:pt>
              </c:strCache>
            </c:strRef>
          </c:cat>
          <c:val>
            <c:numRef>
              <c:f>'生徒（事後）'!$AS$101:$AS$103</c:f>
              <c:numCache>
                <c:formatCode>0%</c:formatCode>
                <c:ptCount val="3"/>
                <c:pt idx="0">
                  <c:v>0</c:v>
                </c:pt>
                <c:pt idx="1">
                  <c:v>0</c:v>
                </c:pt>
                <c:pt idx="2">
                  <c:v>0</c:v>
                </c:pt>
              </c:numCache>
            </c:numRef>
          </c:val>
          <c:extLst>
            <c:ext xmlns:c16="http://schemas.microsoft.com/office/drawing/2014/chart" uri="{C3380CC4-5D6E-409C-BE32-E72D297353CC}">
              <c16:uniqueId val="{00000007-51B9-4E47-9789-8D6375F43805}"/>
            </c:ext>
          </c:extLst>
        </c:ser>
        <c:dLbls>
          <c:showLegendKey val="0"/>
          <c:showVal val="0"/>
          <c:showCatName val="0"/>
          <c:showSerName val="0"/>
          <c:showPercent val="0"/>
          <c:showBubbleSize val="0"/>
        </c:dLbls>
        <c:gapWidth val="51"/>
        <c:overlap val="100"/>
        <c:axId val="271231248"/>
        <c:axId val="271226152"/>
      </c:barChart>
      <c:catAx>
        <c:axId val="271231248"/>
        <c:scaling>
          <c:orientation val="maxMin"/>
        </c:scaling>
        <c:delete val="0"/>
        <c:axPos val="l"/>
        <c:numFmt formatCode="General" sourceLinked="0"/>
        <c:majorTickMark val="out"/>
        <c:minorTickMark val="none"/>
        <c:tickLblPos val="nextTo"/>
        <c:crossAx val="271226152"/>
        <c:crosses val="autoZero"/>
        <c:auto val="1"/>
        <c:lblAlgn val="ctr"/>
        <c:lblOffset val="100"/>
        <c:noMultiLvlLbl val="0"/>
      </c:catAx>
      <c:valAx>
        <c:axId val="271226152"/>
        <c:scaling>
          <c:orientation val="minMax"/>
        </c:scaling>
        <c:delete val="0"/>
        <c:axPos val="t"/>
        <c:majorGridlines/>
        <c:numFmt formatCode="0%" sourceLinked="1"/>
        <c:majorTickMark val="out"/>
        <c:minorTickMark val="none"/>
        <c:tickLblPos val="nextTo"/>
        <c:crossAx val="271231248"/>
        <c:crosses val="autoZero"/>
        <c:crossBetween val="between"/>
      </c:valAx>
      <c:spPr>
        <a:ln>
          <a:solidFill>
            <a:schemeClr val="tx1"/>
          </a:solidFill>
        </a:ln>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'生徒（事後）'!$AO$4</c:f>
              <c:strCache>
                <c:ptCount val="1"/>
                <c:pt idx="0">
                  <c:v>ア</c:v>
                </c:pt>
              </c:strCache>
            </c:strRef>
          </c:tx>
          <c:spPr>
            <a:pattFill prst="pct90">
              <a:fgClr>
                <a:schemeClr val="tx1"/>
              </a:fgClr>
              <a:bgClr>
                <a:schemeClr val="bg1"/>
              </a:bgClr>
            </a:pattFill>
            <a:ln>
              <a:solidFill>
                <a:schemeClr val="tx1"/>
              </a:solidFill>
            </a:ln>
          </c:spPr>
          <c:invertIfNegative val="0"/>
          <c:dLbls>
            <c:spPr>
              <a:solidFill>
                <a:schemeClr val="tx1"/>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'生徒（事後）'!$AN$113:$AN$115</c:f>
              <c:strCache>
                <c:ptCount val="3"/>
                <c:pt idx="0">
                  <c:v>男</c:v>
                </c:pt>
                <c:pt idx="1">
                  <c:v>女</c:v>
                </c:pt>
                <c:pt idx="2">
                  <c:v>合計</c:v>
                </c:pt>
              </c:strCache>
            </c:strRef>
          </c:cat>
          <c:val>
            <c:numRef>
              <c:f>'生徒（事後）'!$AO$113:$AO$115</c:f>
              <c:numCache>
                <c:formatCode>0%</c:formatCode>
                <c:ptCount val="3"/>
                <c:pt idx="0">
                  <c:v>0.66666666666666663</c:v>
                </c:pt>
                <c:pt idx="1">
                  <c:v>0</c:v>
                </c:pt>
                <c:pt idx="2">
                  <c:v>0.4</c:v>
                </c:pt>
              </c:numCache>
            </c:numRef>
          </c:val>
          <c:extLst>
            <c:ext xmlns:c16="http://schemas.microsoft.com/office/drawing/2014/chart" uri="{C3380CC4-5D6E-409C-BE32-E72D297353CC}">
              <c16:uniqueId val="{00000000-5F66-438E-BC95-CAC27C12902F}"/>
            </c:ext>
          </c:extLst>
        </c:ser>
        <c:ser>
          <c:idx val="1"/>
          <c:order val="1"/>
          <c:tx>
            <c:strRef>
              <c:f>'生徒（事後）'!$AP$4</c:f>
              <c:strCache>
                <c:ptCount val="1"/>
                <c:pt idx="0">
                  <c:v>イ</c:v>
                </c:pt>
              </c:strCache>
            </c:strRef>
          </c:tx>
          <c:spPr>
            <a:pattFill prst="pct70">
              <a:fgClr>
                <a:schemeClr val="tx1"/>
              </a:fgClr>
              <a:bgClr>
                <a:schemeClr val="bg1"/>
              </a:bgClr>
            </a:pattFill>
            <a:ln>
              <a:solidFill>
                <a:schemeClr val="tx1"/>
              </a:solidFill>
            </a:ln>
          </c:spPr>
          <c:invertIfNegative val="0"/>
          <c:dLbls>
            <c:spPr>
              <a:solidFill>
                <a:schemeClr val="tx1">
                  <a:lumMod val="75000"/>
                  <a:lumOff val="25000"/>
                </a:schemeClr>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'生徒（事後）'!$AN$113:$AN$115</c:f>
              <c:strCache>
                <c:ptCount val="3"/>
                <c:pt idx="0">
                  <c:v>男</c:v>
                </c:pt>
                <c:pt idx="1">
                  <c:v>女</c:v>
                </c:pt>
                <c:pt idx="2">
                  <c:v>合計</c:v>
                </c:pt>
              </c:strCache>
            </c:strRef>
          </c:cat>
          <c:val>
            <c:numRef>
              <c:f>'生徒（事後）'!$AP$113:$AP$115</c:f>
              <c:numCache>
                <c:formatCode>0%</c:formatCode>
                <c:ptCount val="3"/>
                <c:pt idx="0">
                  <c:v>0.33333333333333331</c:v>
                </c:pt>
                <c:pt idx="1">
                  <c:v>1</c:v>
                </c:pt>
                <c:pt idx="2">
                  <c:v>0.6</c:v>
                </c:pt>
              </c:numCache>
            </c:numRef>
          </c:val>
          <c:extLst>
            <c:ext xmlns:c16="http://schemas.microsoft.com/office/drawing/2014/chart" uri="{C3380CC4-5D6E-409C-BE32-E72D297353CC}">
              <c16:uniqueId val="{00000001-5F66-438E-BC95-CAC27C12902F}"/>
            </c:ext>
          </c:extLst>
        </c:ser>
        <c:ser>
          <c:idx val="2"/>
          <c:order val="2"/>
          <c:tx>
            <c:strRef>
              <c:f>'生徒（事後）'!$AQ$4</c:f>
              <c:strCache>
                <c:ptCount val="1"/>
                <c:pt idx="0">
                  <c:v>ウ</c:v>
                </c:pt>
              </c:strCache>
            </c:strRef>
          </c:tx>
          <c:spPr>
            <a:pattFill prst="pct30">
              <a:fgClr>
                <a:schemeClr val="tx1"/>
              </a:fgClr>
              <a:bgClr>
                <a:schemeClr val="bg1"/>
              </a:bgClr>
            </a:pattFill>
            <a:ln>
              <a:solidFill>
                <a:schemeClr val="tx1"/>
              </a:solidFill>
            </a:ln>
          </c:spPr>
          <c:invertIfNegative val="0"/>
          <c:dLbls>
            <c:spPr>
              <a:solidFill>
                <a:schemeClr val="bg1">
                  <a:lumMod val="95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'生徒（事後）'!$AN$113:$AN$115</c:f>
              <c:strCache>
                <c:ptCount val="3"/>
                <c:pt idx="0">
                  <c:v>男</c:v>
                </c:pt>
                <c:pt idx="1">
                  <c:v>女</c:v>
                </c:pt>
                <c:pt idx="2">
                  <c:v>合計</c:v>
                </c:pt>
              </c:strCache>
            </c:strRef>
          </c:cat>
          <c:val>
            <c:numRef>
              <c:f>'生徒（事後）'!$AQ$113:$AQ$115</c:f>
              <c:numCache>
                <c:formatCode>0%</c:formatCode>
                <c:ptCount val="3"/>
                <c:pt idx="0">
                  <c:v>0</c:v>
                </c:pt>
                <c:pt idx="1">
                  <c:v>0</c:v>
                </c:pt>
                <c:pt idx="2">
                  <c:v>0</c:v>
                </c:pt>
              </c:numCache>
            </c:numRef>
          </c:val>
          <c:extLst>
            <c:ext xmlns:c16="http://schemas.microsoft.com/office/drawing/2014/chart" uri="{C3380CC4-5D6E-409C-BE32-E72D297353CC}">
              <c16:uniqueId val="{00000002-5F66-438E-BC95-CAC27C12902F}"/>
            </c:ext>
          </c:extLst>
        </c:ser>
        <c:ser>
          <c:idx val="3"/>
          <c:order val="3"/>
          <c:tx>
            <c:strRef>
              <c:f>'生徒（事後）'!$AR$4</c:f>
              <c:strCache>
                <c:ptCount val="1"/>
                <c:pt idx="0">
                  <c:v>エ</c:v>
                </c:pt>
              </c:strCache>
            </c:strRef>
          </c:tx>
          <c:spPr>
            <a:pattFill prst="pct20">
              <a:fgClr>
                <a:schemeClr val="tx1"/>
              </a:fgClr>
              <a:bgClr>
                <a:schemeClr val="bg1"/>
              </a:bgClr>
            </a:pattFill>
            <a:ln>
              <a:solidFill>
                <a:schemeClr val="tx1"/>
              </a:solidFill>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'生徒（事後）'!$AN$113:$AN$115</c:f>
              <c:strCache>
                <c:ptCount val="3"/>
                <c:pt idx="0">
                  <c:v>男</c:v>
                </c:pt>
                <c:pt idx="1">
                  <c:v>女</c:v>
                </c:pt>
                <c:pt idx="2">
                  <c:v>合計</c:v>
                </c:pt>
              </c:strCache>
            </c:strRef>
          </c:cat>
          <c:val>
            <c:numRef>
              <c:f>'生徒（事後）'!$AR$113:$AR$115</c:f>
              <c:numCache>
                <c:formatCode>0%</c:formatCode>
                <c:ptCount val="3"/>
                <c:pt idx="0">
                  <c:v>0</c:v>
                </c:pt>
                <c:pt idx="1">
                  <c:v>0</c:v>
                </c:pt>
                <c:pt idx="2">
                  <c:v>0</c:v>
                </c:pt>
              </c:numCache>
            </c:numRef>
          </c:val>
          <c:extLst>
            <c:ext xmlns:c16="http://schemas.microsoft.com/office/drawing/2014/chart" uri="{C3380CC4-5D6E-409C-BE32-E72D297353CC}">
              <c16:uniqueId val="{00000003-5F66-438E-BC95-CAC27C12902F}"/>
            </c:ext>
          </c:extLst>
        </c:ser>
        <c:ser>
          <c:idx val="4"/>
          <c:order val="4"/>
          <c:tx>
            <c:strRef>
              <c:f>'生徒（事後）'!$AS$4</c:f>
              <c:strCache>
                <c:ptCount val="1"/>
                <c:pt idx="0">
                  <c:v>無回答</c:v>
                </c:pt>
              </c:strCache>
            </c:strRef>
          </c:tx>
          <c:spPr>
            <a:noFill/>
            <a:ln>
              <a:solidFill>
                <a:schemeClr val="tx1"/>
              </a:solidFill>
            </a:ln>
          </c:spPr>
          <c:invertIfNegative val="0"/>
          <c:cat>
            <c:strRef>
              <c:f>'生徒（事後）'!$AN$113:$AN$115</c:f>
              <c:strCache>
                <c:ptCount val="3"/>
                <c:pt idx="0">
                  <c:v>男</c:v>
                </c:pt>
                <c:pt idx="1">
                  <c:v>女</c:v>
                </c:pt>
                <c:pt idx="2">
                  <c:v>合計</c:v>
                </c:pt>
              </c:strCache>
            </c:strRef>
          </c:cat>
          <c:val>
            <c:numRef>
              <c:f>'生徒（事後）'!$AS$113:$AS$115</c:f>
              <c:numCache>
                <c:formatCode>0%</c:formatCode>
                <c:ptCount val="3"/>
                <c:pt idx="0">
                  <c:v>0</c:v>
                </c:pt>
                <c:pt idx="1">
                  <c:v>0</c:v>
                </c:pt>
                <c:pt idx="2">
                  <c:v>0</c:v>
                </c:pt>
              </c:numCache>
            </c:numRef>
          </c:val>
          <c:extLst>
            <c:ext xmlns:c16="http://schemas.microsoft.com/office/drawing/2014/chart" uri="{C3380CC4-5D6E-409C-BE32-E72D297353CC}">
              <c16:uniqueId val="{00000004-5F66-438E-BC95-CAC27C12902F}"/>
            </c:ext>
          </c:extLst>
        </c:ser>
        <c:dLbls>
          <c:showLegendKey val="0"/>
          <c:showVal val="0"/>
          <c:showCatName val="0"/>
          <c:showSerName val="0"/>
          <c:showPercent val="0"/>
          <c:showBubbleSize val="0"/>
        </c:dLbls>
        <c:gapWidth val="51"/>
        <c:overlap val="100"/>
        <c:axId val="271227720"/>
        <c:axId val="271230464"/>
      </c:barChart>
      <c:catAx>
        <c:axId val="271227720"/>
        <c:scaling>
          <c:orientation val="maxMin"/>
        </c:scaling>
        <c:delete val="0"/>
        <c:axPos val="l"/>
        <c:numFmt formatCode="General" sourceLinked="0"/>
        <c:majorTickMark val="out"/>
        <c:minorTickMark val="none"/>
        <c:tickLblPos val="nextTo"/>
        <c:crossAx val="271230464"/>
        <c:crosses val="autoZero"/>
        <c:auto val="1"/>
        <c:lblAlgn val="ctr"/>
        <c:lblOffset val="100"/>
        <c:noMultiLvlLbl val="0"/>
      </c:catAx>
      <c:valAx>
        <c:axId val="271230464"/>
        <c:scaling>
          <c:orientation val="minMax"/>
        </c:scaling>
        <c:delete val="0"/>
        <c:axPos val="t"/>
        <c:majorGridlines/>
        <c:numFmt formatCode="0%" sourceLinked="1"/>
        <c:majorTickMark val="out"/>
        <c:minorTickMark val="none"/>
        <c:tickLblPos val="nextTo"/>
        <c:crossAx val="271227720"/>
        <c:crosses val="autoZero"/>
        <c:crossBetween val="between"/>
      </c:valAx>
      <c:spPr>
        <a:ln>
          <a:solidFill>
            <a:schemeClr val="tx1"/>
          </a:solidFill>
        </a:ln>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'生徒（事後）'!$AO$4</c:f>
              <c:strCache>
                <c:ptCount val="1"/>
                <c:pt idx="0">
                  <c:v>ア</c:v>
                </c:pt>
              </c:strCache>
            </c:strRef>
          </c:tx>
          <c:spPr>
            <a:pattFill prst="pct90">
              <a:fgClr>
                <a:schemeClr val="tx1"/>
              </a:fgClr>
              <a:bgClr>
                <a:schemeClr val="bg1"/>
              </a:bgClr>
            </a:pattFill>
            <a:ln>
              <a:solidFill>
                <a:schemeClr val="tx1"/>
              </a:solidFill>
            </a:ln>
          </c:spPr>
          <c:invertIfNegative val="0"/>
          <c:dLbls>
            <c:spPr>
              <a:solidFill>
                <a:schemeClr val="tx1"/>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'生徒（事後）'!$AN$125:$AN$127</c:f>
              <c:strCache>
                <c:ptCount val="3"/>
                <c:pt idx="0">
                  <c:v>男</c:v>
                </c:pt>
                <c:pt idx="1">
                  <c:v>女</c:v>
                </c:pt>
                <c:pt idx="2">
                  <c:v>合計</c:v>
                </c:pt>
              </c:strCache>
            </c:strRef>
          </c:cat>
          <c:val>
            <c:numRef>
              <c:f>'生徒（事後）'!$AO$125:$AO$127</c:f>
              <c:numCache>
                <c:formatCode>0%</c:formatCode>
                <c:ptCount val="3"/>
                <c:pt idx="0">
                  <c:v>1</c:v>
                </c:pt>
                <c:pt idx="1">
                  <c:v>0.5</c:v>
                </c:pt>
                <c:pt idx="2">
                  <c:v>0.8</c:v>
                </c:pt>
              </c:numCache>
            </c:numRef>
          </c:val>
          <c:extLst>
            <c:ext xmlns:c16="http://schemas.microsoft.com/office/drawing/2014/chart" uri="{C3380CC4-5D6E-409C-BE32-E72D297353CC}">
              <c16:uniqueId val="{00000000-E1A0-4639-A459-D28F70C78117}"/>
            </c:ext>
          </c:extLst>
        </c:ser>
        <c:ser>
          <c:idx val="1"/>
          <c:order val="1"/>
          <c:tx>
            <c:strRef>
              <c:f>'生徒（事後）'!$AP$4</c:f>
              <c:strCache>
                <c:ptCount val="1"/>
                <c:pt idx="0">
                  <c:v>イ</c:v>
                </c:pt>
              </c:strCache>
            </c:strRef>
          </c:tx>
          <c:spPr>
            <a:pattFill prst="pct70">
              <a:fgClr>
                <a:schemeClr val="tx1"/>
              </a:fgClr>
              <a:bgClr>
                <a:schemeClr val="bg1"/>
              </a:bgClr>
            </a:pattFill>
            <a:ln>
              <a:solidFill>
                <a:schemeClr val="tx1"/>
              </a:solidFill>
            </a:ln>
          </c:spPr>
          <c:invertIfNegative val="0"/>
          <c:dLbls>
            <c:spPr>
              <a:solidFill>
                <a:schemeClr val="tx1">
                  <a:lumMod val="75000"/>
                  <a:lumOff val="25000"/>
                </a:schemeClr>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'生徒（事後）'!$AN$125:$AN$127</c:f>
              <c:strCache>
                <c:ptCount val="3"/>
                <c:pt idx="0">
                  <c:v>男</c:v>
                </c:pt>
                <c:pt idx="1">
                  <c:v>女</c:v>
                </c:pt>
                <c:pt idx="2">
                  <c:v>合計</c:v>
                </c:pt>
              </c:strCache>
            </c:strRef>
          </c:cat>
          <c:val>
            <c:numRef>
              <c:f>'生徒（事後）'!$AP$125:$AP$127</c:f>
              <c:numCache>
                <c:formatCode>0%</c:formatCode>
                <c:ptCount val="3"/>
                <c:pt idx="0">
                  <c:v>0</c:v>
                </c:pt>
                <c:pt idx="1">
                  <c:v>0.5</c:v>
                </c:pt>
                <c:pt idx="2">
                  <c:v>0.2</c:v>
                </c:pt>
              </c:numCache>
            </c:numRef>
          </c:val>
          <c:extLst>
            <c:ext xmlns:c16="http://schemas.microsoft.com/office/drawing/2014/chart" uri="{C3380CC4-5D6E-409C-BE32-E72D297353CC}">
              <c16:uniqueId val="{00000001-E1A0-4639-A459-D28F70C78117}"/>
            </c:ext>
          </c:extLst>
        </c:ser>
        <c:ser>
          <c:idx val="2"/>
          <c:order val="2"/>
          <c:tx>
            <c:strRef>
              <c:f>'生徒（事後）'!$AQ$4</c:f>
              <c:strCache>
                <c:ptCount val="1"/>
                <c:pt idx="0">
                  <c:v>ウ</c:v>
                </c:pt>
              </c:strCache>
            </c:strRef>
          </c:tx>
          <c:spPr>
            <a:pattFill prst="pct30">
              <a:fgClr>
                <a:schemeClr val="tx1"/>
              </a:fgClr>
              <a:bgClr>
                <a:schemeClr val="bg1"/>
              </a:bgClr>
            </a:pattFill>
            <a:ln>
              <a:solidFill>
                <a:schemeClr val="tx1"/>
              </a:solidFill>
            </a:ln>
          </c:spPr>
          <c:invertIfNegative val="0"/>
          <c:dLbls>
            <c:spPr>
              <a:solidFill>
                <a:schemeClr val="bg1">
                  <a:lumMod val="95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'生徒（事後）'!$AN$125:$AN$127</c:f>
              <c:strCache>
                <c:ptCount val="3"/>
                <c:pt idx="0">
                  <c:v>男</c:v>
                </c:pt>
                <c:pt idx="1">
                  <c:v>女</c:v>
                </c:pt>
                <c:pt idx="2">
                  <c:v>合計</c:v>
                </c:pt>
              </c:strCache>
            </c:strRef>
          </c:cat>
          <c:val>
            <c:numRef>
              <c:f>'生徒（事後）'!$AQ$125:$AQ$127</c:f>
              <c:numCache>
                <c:formatCode>0%</c:formatCode>
                <c:ptCount val="3"/>
                <c:pt idx="0">
                  <c:v>0</c:v>
                </c:pt>
                <c:pt idx="1">
                  <c:v>0</c:v>
                </c:pt>
                <c:pt idx="2">
                  <c:v>0</c:v>
                </c:pt>
              </c:numCache>
            </c:numRef>
          </c:val>
          <c:extLst>
            <c:ext xmlns:c16="http://schemas.microsoft.com/office/drawing/2014/chart" uri="{C3380CC4-5D6E-409C-BE32-E72D297353CC}">
              <c16:uniqueId val="{00000002-E1A0-4639-A459-D28F70C78117}"/>
            </c:ext>
          </c:extLst>
        </c:ser>
        <c:ser>
          <c:idx val="3"/>
          <c:order val="3"/>
          <c:tx>
            <c:strRef>
              <c:f>'生徒（事後）'!$AR$4</c:f>
              <c:strCache>
                <c:ptCount val="1"/>
                <c:pt idx="0">
                  <c:v>エ</c:v>
                </c:pt>
              </c:strCache>
            </c:strRef>
          </c:tx>
          <c:spPr>
            <a:pattFill prst="pct20">
              <a:fgClr>
                <a:schemeClr val="tx1"/>
              </a:fgClr>
              <a:bgClr>
                <a:schemeClr val="bg1"/>
              </a:bgClr>
            </a:pattFill>
            <a:ln>
              <a:solidFill>
                <a:schemeClr val="tx1"/>
              </a:solidFill>
            </a:ln>
          </c:spPr>
          <c:invertIfNegative val="0"/>
          <c:dLbls>
            <c:dLbl>
              <c:idx val="0"/>
              <c:layout>
                <c:manualLayout>
                  <c:x val="2.9268292682926831E-2"/>
                  <c:y val="1.8636723663979873E-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1A0-4639-A459-D28F70C78117}"/>
                </c:ext>
              </c:extLst>
            </c:dLbl>
            <c:dLbl>
              <c:idx val="1"/>
              <c:layout>
                <c:manualLayout>
                  <c:x val="3.902439024390243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1A0-4639-A459-D28F70C78117}"/>
                </c:ext>
              </c:extLst>
            </c:dLbl>
            <c:dLbl>
              <c:idx val="2"/>
              <c:layout>
                <c:manualLayout>
                  <c:x val="4.227642276422764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1A0-4639-A459-D28F70C78117}"/>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'生徒（事後）'!$AN$125:$AN$127</c:f>
              <c:strCache>
                <c:ptCount val="3"/>
                <c:pt idx="0">
                  <c:v>男</c:v>
                </c:pt>
                <c:pt idx="1">
                  <c:v>女</c:v>
                </c:pt>
                <c:pt idx="2">
                  <c:v>合計</c:v>
                </c:pt>
              </c:strCache>
            </c:strRef>
          </c:cat>
          <c:val>
            <c:numRef>
              <c:f>'生徒（事後）'!$AR$125:$AR$127</c:f>
              <c:numCache>
                <c:formatCode>0%</c:formatCode>
                <c:ptCount val="3"/>
                <c:pt idx="0">
                  <c:v>0</c:v>
                </c:pt>
                <c:pt idx="1">
                  <c:v>0</c:v>
                </c:pt>
                <c:pt idx="2">
                  <c:v>0</c:v>
                </c:pt>
              </c:numCache>
            </c:numRef>
          </c:val>
          <c:extLst>
            <c:ext xmlns:c16="http://schemas.microsoft.com/office/drawing/2014/chart" uri="{C3380CC4-5D6E-409C-BE32-E72D297353CC}">
              <c16:uniqueId val="{00000006-E1A0-4639-A459-D28F70C78117}"/>
            </c:ext>
          </c:extLst>
        </c:ser>
        <c:ser>
          <c:idx val="4"/>
          <c:order val="4"/>
          <c:tx>
            <c:strRef>
              <c:f>'生徒（事後）'!$AS$4</c:f>
              <c:strCache>
                <c:ptCount val="1"/>
                <c:pt idx="0">
                  <c:v>無回答</c:v>
                </c:pt>
              </c:strCache>
            </c:strRef>
          </c:tx>
          <c:spPr>
            <a:noFill/>
            <a:ln>
              <a:solidFill>
                <a:schemeClr val="tx1"/>
              </a:solidFill>
            </a:ln>
          </c:spPr>
          <c:invertIfNegative val="0"/>
          <c:cat>
            <c:strRef>
              <c:f>'生徒（事後）'!$AN$125:$AN$127</c:f>
              <c:strCache>
                <c:ptCount val="3"/>
                <c:pt idx="0">
                  <c:v>男</c:v>
                </c:pt>
                <c:pt idx="1">
                  <c:v>女</c:v>
                </c:pt>
                <c:pt idx="2">
                  <c:v>合計</c:v>
                </c:pt>
              </c:strCache>
            </c:strRef>
          </c:cat>
          <c:val>
            <c:numRef>
              <c:f>'生徒（事後）'!$AS$125:$AS$127</c:f>
              <c:numCache>
                <c:formatCode>0%</c:formatCode>
                <c:ptCount val="3"/>
                <c:pt idx="0">
                  <c:v>0</c:v>
                </c:pt>
                <c:pt idx="1">
                  <c:v>0</c:v>
                </c:pt>
                <c:pt idx="2">
                  <c:v>0</c:v>
                </c:pt>
              </c:numCache>
            </c:numRef>
          </c:val>
          <c:extLst>
            <c:ext xmlns:c16="http://schemas.microsoft.com/office/drawing/2014/chart" uri="{C3380CC4-5D6E-409C-BE32-E72D297353CC}">
              <c16:uniqueId val="{00000007-E1A0-4639-A459-D28F70C78117}"/>
            </c:ext>
          </c:extLst>
        </c:ser>
        <c:dLbls>
          <c:showLegendKey val="0"/>
          <c:showVal val="0"/>
          <c:showCatName val="0"/>
          <c:showSerName val="0"/>
          <c:showPercent val="0"/>
          <c:showBubbleSize val="0"/>
        </c:dLbls>
        <c:gapWidth val="51"/>
        <c:overlap val="100"/>
        <c:axId val="271225368"/>
        <c:axId val="271228112"/>
      </c:barChart>
      <c:catAx>
        <c:axId val="271225368"/>
        <c:scaling>
          <c:orientation val="maxMin"/>
        </c:scaling>
        <c:delete val="0"/>
        <c:axPos val="l"/>
        <c:numFmt formatCode="General" sourceLinked="0"/>
        <c:majorTickMark val="out"/>
        <c:minorTickMark val="none"/>
        <c:tickLblPos val="nextTo"/>
        <c:crossAx val="271228112"/>
        <c:crosses val="autoZero"/>
        <c:auto val="1"/>
        <c:lblAlgn val="ctr"/>
        <c:lblOffset val="100"/>
        <c:noMultiLvlLbl val="0"/>
      </c:catAx>
      <c:valAx>
        <c:axId val="271228112"/>
        <c:scaling>
          <c:orientation val="minMax"/>
        </c:scaling>
        <c:delete val="0"/>
        <c:axPos val="t"/>
        <c:majorGridlines/>
        <c:numFmt formatCode="0%" sourceLinked="1"/>
        <c:majorTickMark val="out"/>
        <c:minorTickMark val="none"/>
        <c:tickLblPos val="nextTo"/>
        <c:crossAx val="271225368"/>
        <c:crosses val="autoZero"/>
        <c:crossBetween val="between"/>
      </c:valAx>
      <c:spPr>
        <a:ln>
          <a:solidFill>
            <a:schemeClr val="tx1"/>
          </a:solidFill>
        </a:ln>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'生徒（事後）'!$AO$4</c:f>
              <c:strCache>
                <c:ptCount val="1"/>
                <c:pt idx="0">
                  <c:v>ア</c:v>
                </c:pt>
              </c:strCache>
            </c:strRef>
          </c:tx>
          <c:spPr>
            <a:pattFill prst="pct90">
              <a:fgClr>
                <a:schemeClr val="tx1"/>
              </a:fgClr>
              <a:bgClr>
                <a:schemeClr val="bg1"/>
              </a:bgClr>
            </a:pattFill>
            <a:ln>
              <a:solidFill>
                <a:schemeClr val="tx1"/>
              </a:solidFill>
            </a:ln>
          </c:spPr>
          <c:invertIfNegative val="0"/>
          <c:dLbls>
            <c:spPr>
              <a:solidFill>
                <a:schemeClr val="tx1"/>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'生徒（事後）'!$AN$137:$AN$139</c:f>
              <c:strCache>
                <c:ptCount val="3"/>
                <c:pt idx="0">
                  <c:v>男</c:v>
                </c:pt>
                <c:pt idx="1">
                  <c:v>女</c:v>
                </c:pt>
                <c:pt idx="2">
                  <c:v>合計</c:v>
                </c:pt>
              </c:strCache>
            </c:strRef>
          </c:cat>
          <c:val>
            <c:numRef>
              <c:f>'生徒（事後）'!$AO$137:$AO$139</c:f>
              <c:numCache>
                <c:formatCode>0%</c:formatCode>
                <c:ptCount val="3"/>
                <c:pt idx="0">
                  <c:v>0.66666666666666663</c:v>
                </c:pt>
                <c:pt idx="1">
                  <c:v>0.5</c:v>
                </c:pt>
                <c:pt idx="2">
                  <c:v>0.6</c:v>
                </c:pt>
              </c:numCache>
            </c:numRef>
          </c:val>
          <c:extLst>
            <c:ext xmlns:c16="http://schemas.microsoft.com/office/drawing/2014/chart" uri="{C3380CC4-5D6E-409C-BE32-E72D297353CC}">
              <c16:uniqueId val="{00000000-6260-4EB5-B828-224A6B29090F}"/>
            </c:ext>
          </c:extLst>
        </c:ser>
        <c:ser>
          <c:idx val="1"/>
          <c:order val="1"/>
          <c:tx>
            <c:strRef>
              <c:f>'生徒（事後）'!$AP$4</c:f>
              <c:strCache>
                <c:ptCount val="1"/>
                <c:pt idx="0">
                  <c:v>イ</c:v>
                </c:pt>
              </c:strCache>
            </c:strRef>
          </c:tx>
          <c:spPr>
            <a:pattFill prst="pct70">
              <a:fgClr>
                <a:schemeClr val="tx1"/>
              </a:fgClr>
              <a:bgClr>
                <a:schemeClr val="bg1"/>
              </a:bgClr>
            </a:pattFill>
            <a:ln>
              <a:solidFill>
                <a:schemeClr val="tx1"/>
              </a:solidFill>
            </a:ln>
          </c:spPr>
          <c:invertIfNegative val="0"/>
          <c:dLbls>
            <c:spPr>
              <a:solidFill>
                <a:schemeClr val="tx1">
                  <a:lumMod val="75000"/>
                  <a:lumOff val="25000"/>
                </a:schemeClr>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'生徒（事後）'!$AN$137:$AN$139</c:f>
              <c:strCache>
                <c:ptCount val="3"/>
                <c:pt idx="0">
                  <c:v>男</c:v>
                </c:pt>
                <c:pt idx="1">
                  <c:v>女</c:v>
                </c:pt>
                <c:pt idx="2">
                  <c:v>合計</c:v>
                </c:pt>
              </c:strCache>
            </c:strRef>
          </c:cat>
          <c:val>
            <c:numRef>
              <c:f>'生徒（事後）'!$AP$137:$AP$139</c:f>
              <c:numCache>
                <c:formatCode>0%</c:formatCode>
                <c:ptCount val="3"/>
                <c:pt idx="0">
                  <c:v>0.33333333333333331</c:v>
                </c:pt>
                <c:pt idx="1">
                  <c:v>0.5</c:v>
                </c:pt>
                <c:pt idx="2">
                  <c:v>0.4</c:v>
                </c:pt>
              </c:numCache>
            </c:numRef>
          </c:val>
          <c:extLst>
            <c:ext xmlns:c16="http://schemas.microsoft.com/office/drawing/2014/chart" uri="{C3380CC4-5D6E-409C-BE32-E72D297353CC}">
              <c16:uniqueId val="{00000001-6260-4EB5-B828-224A6B29090F}"/>
            </c:ext>
          </c:extLst>
        </c:ser>
        <c:ser>
          <c:idx val="2"/>
          <c:order val="2"/>
          <c:tx>
            <c:strRef>
              <c:f>'生徒（事後）'!$AQ$4</c:f>
              <c:strCache>
                <c:ptCount val="1"/>
                <c:pt idx="0">
                  <c:v>ウ</c:v>
                </c:pt>
              </c:strCache>
            </c:strRef>
          </c:tx>
          <c:spPr>
            <a:pattFill prst="pct30">
              <a:fgClr>
                <a:schemeClr val="tx1"/>
              </a:fgClr>
              <a:bgClr>
                <a:schemeClr val="bg1"/>
              </a:bgClr>
            </a:pattFill>
            <a:ln>
              <a:solidFill>
                <a:schemeClr val="tx1"/>
              </a:solidFill>
            </a:ln>
          </c:spPr>
          <c:invertIfNegative val="0"/>
          <c:dLbls>
            <c:spPr>
              <a:solidFill>
                <a:schemeClr val="bg1">
                  <a:lumMod val="95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'生徒（事後）'!$AN$137:$AN$139</c:f>
              <c:strCache>
                <c:ptCount val="3"/>
                <c:pt idx="0">
                  <c:v>男</c:v>
                </c:pt>
                <c:pt idx="1">
                  <c:v>女</c:v>
                </c:pt>
                <c:pt idx="2">
                  <c:v>合計</c:v>
                </c:pt>
              </c:strCache>
            </c:strRef>
          </c:cat>
          <c:val>
            <c:numRef>
              <c:f>'生徒（事後）'!$AQ$137:$AQ$139</c:f>
              <c:numCache>
                <c:formatCode>0%</c:formatCode>
                <c:ptCount val="3"/>
                <c:pt idx="0">
                  <c:v>0</c:v>
                </c:pt>
                <c:pt idx="1">
                  <c:v>0</c:v>
                </c:pt>
                <c:pt idx="2">
                  <c:v>0</c:v>
                </c:pt>
              </c:numCache>
            </c:numRef>
          </c:val>
          <c:extLst>
            <c:ext xmlns:c16="http://schemas.microsoft.com/office/drawing/2014/chart" uri="{C3380CC4-5D6E-409C-BE32-E72D297353CC}">
              <c16:uniqueId val="{00000002-6260-4EB5-B828-224A6B29090F}"/>
            </c:ext>
          </c:extLst>
        </c:ser>
        <c:ser>
          <c:idx val="3"/>
          <c:order val="3"/>
          <c:tx>
            <c:strRef>
              <c:f>'生徒（事後）'!$AR$4</c:f>
              <c:strCache>
                <c:ptCount val="1"/>
                <c:pt idx="0">
                  <c:v>エ</c:v>
                </c:pt>
              </c:strCache>
            </c:strRef>
          </c:tx>
          <c:spPr>
            <a:pattFill prst="pct20">
              <a:fgClr>
                <a:schemeClr val="tx1"/>
              </a:fgClr>
              <a:bgClr>
                <a:schemeClr val="bg1"/>
              </a:bgClr>
            </a:pattFill>
            <a:ln>
              <a:solidFill>
                <a:schemeClr val="tx1"/>
              </a:solidFill>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'生徒（事後）'!$AN$137:$AN$139</c:f>
              <c:strCache>
                <c:ptCount val="3"/>
                <c:pt idx="0">
                  <c:v>男</c:v>
                </c:pt>
                <c:pt idx="1">
                  <c:v>女</c:v>
                </c:pt>
                <c:pt idx="2">
                  <c:v>合計</c:v>
                </c:pt>
              </c:strCache>
            </c:strRef>
          </c:cat>
          <c:val>
            <c:numRef>
              <c:f>'生徒（事後）'!$AR$137:$AR$139</c:f>
              <c:numCache>
                <c:formatCode>0%</c:formatCode>
                <c:ptCount val="3"/>
                <c:pt idx="0">
                  <c:v>0</c:v>
                </c:pt>
                <c:pt idx="1">
                  <c:v>0</c:v>
                </c:pt>
                <c:pt idx="2">
                  <c:v>0</c:v>
                </c:pt>
              </c:numCache>
            </c:numRef>
          </c:val>
          <c:extLst>
            <c:ext xmlns:c16="http://schemas.microsoft.com/office/drawing/2014/chart" uri="{C3380CC4-5D6E-409C-BE32-E72D297353CC}">
              <c16:uniqueId val="{00000003-6260-4EB5-B828-224A6B29090F}"/>
            </c:ext>
          </c:extLst>
        </c:ser>
        <c:ser>
          <c:idx val="4"/>
          <c:order val="4"/>
          <c:tx>
            <c:strRef>
              <c:f>'生徒（事後）'!$AS$4</c:f>
              <c:strCache>
                <c:ptCount val="1"/>
                <c:pt idx="0">
                  <c:v>無回答</c:v>
                </c:pt>
              </c:strCache>
            </c:strRef>
          </c:tx>
          <c:spPr>
            <a:noFill/>
            <a:ln>
              <a:solidFill>
                <a:schemeClr val="tx1"/>
              </a:solidFill>
            </a:ln>
          </c:spPr>
          <c:invertIfNegative val="0"/>
          <c:cat>
            <c:strRef>
              <c:f>'生徒（事後）'!$AN$137:$AN$139</c:f>
              <c:strCache>
                <c:ptCount val="3"/>
                <c:pt idx="0">
                  <c:v>男</c:v>
                </c:pt>
                <c:pt idx="1">
                  <c:v>女</c:v>
                </c:pt>
                <c:pt idx="2">
                  <c:v>合計</c:v>
                </c:pt>
              </c:strCache>
            </c:strRef>
          </c:cat>
          <c:val>
            <c:numRef>
              <c:f>'生徒（事後）'!$AS$137:$AS$139</c:f>
              <c:numCache>
                <c:formatCode>0%</c:formatCode>
                <c:ptCount val="3"/>
                <c:pt idx="0">
                  <c:v>0</c:v>
                </c:pt>
                <c:pt idx="1">
                  <c:v>0</c:v>
                </c:pt>
                <c:pt idx="2">
                  <c:v>0</c:v>
                </c:pt>
              </c:numCache>
            </c:numRef>
          </c:val>
          <c:extLst>
            <c:ext xmlns:c16="http://schemas.microsoft.com/office/drawing/2014/chart" uri="{C3380CC4-5D6E-409C-BE32-E72D297353CC}">
              <c16:uniqueId val="{00000004-6260-4EB5-B828-224A6B29090F}"/>
            </c:ext>
          </c:extLst>
        </c:ser>
        <c:dLbls>
          <c:showLegendKey val="0"/>
          <c:showVal val="0"/>
          <c:showCatName val="0"/>
          <c:showSerName val="0"/>
          <c:showPercent val="0"/>
          <c:showBubbleSize val="0"/>
        </c:dLbls>
        <c:gapWidth val="51"/>
        <c:overlap val="100"/>
        <c:axId val="271228896"/>
        <c:axId val="271232032"/>
      </c:barChart>
      <c:catAx>
        <c:axId val="271228896"/>
        <c:scaling>
          <c:orientation val="maxMin"/>
        </c:scaling>
        <c:delete val="0"/>
        <c:axPos val="l"/>
        <c:numFmt formatCode="General" sourceLinked="0"/>
        <c:majorTickMark val="out"/>
        <c:minorTickMark val="none"/>
        <c:tickLblPos val="nextTo"/>
        <c:crossAx val="271232032"/>
        <c:crosses val="autoZero"/>
        <c:auto val="1"/>
        <c:lblAlgn val="ctr"/>
        <c:lblOffset val="100"/>
        <c:noMultiLvlLbl val="0"/>
      </c:catAx>
      <c:valAx>
        <c:axId val="271232032"/>
        <c:scaling>
          <c:orientation val="minMax"/>
        </c:scaling>
        <c:delete val="0"/>
        <c:axPos val="t"/>
        <c:majorGridlines/>
        <c:numFmt formatCode="0%" sourceLinked="1"/>
        <c:majorTickMark val="out"/>
        <c:minorTickMark val="none"/>
        <c:tickLblPos val="nextTo"/>
        <c:crossAx val="271228896"/>
        <c:crosses val="autoZero"/>
        <c:crossBetween val="between"/>
      </c:valAx>
      <c:spPr>
        <a:ln>
          <a:solidFill>
            <a:schemeClr val="tx1"/>
          </a:solidFill>
        </a:ln>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HG丸ｺﾞｼｯｸM-PRO" panose="020F0600000000000000" pitchFamily="50" charset="-128"/>
                <a:ea typeface="HG丸ｺﾞｼｯｸM-PRO" panose="020F0600000000000000" pitchFamily="50" charset="-128"/>
                <a:cs typeface="+mn-cs"/>
              </a:defRPr>
            </a:pPr>
            <a:r>
              <a:rPr lang="ja-JP"/>
              <a:t>自己評価（学習者＆授業者）</a:t>
            </a:r>
          </a:p>
        </c:rich>
      </c:tx>
      <c:layout>
        <c:manualLayout>
          <c:xMode val="edge"/>
          <c:yMode val="edge"/>
          <c:x val="3.9206666503723503E-3"/>
          <c:y val="6.152494857805415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manualLayout>
          <c:layoutTarget val="inner"/>
          <c:xMode val="edge"/>
          <c:yMode val="edge"/>
          <c:x val="0.2185011216940965"/>
          <c:y val="0.22651029856001897"/>
          <c:w val="0.55582072278099326"/>
          <c:h val="0.62883753448344482"/>
        </c:manualLayout>
      </c:layout>
      <c:radarChart>
        <c:radarStyle val="filled"/>
        <c:varyColors val="0"/>
        <c:ser>
          <c:idx val="0"/>
          <c:order val="0"/>
          <c:tx>
            <c:strRef>
              <c:f>'教師・生徒（事後）'!$R$3</c:f>
              <c:strCache>
                <c:ptCount val="1"/>
                <c:pt idx="0">
                  <c:v>生徒（事前）</c:v>
                </c:pt>
              </c:strCache>
            </c:strRef>
          </c:tx>
          <c:spPr>
            <a:noFill/>
            <a:ln w="19050">
              <a:solidFill>
                <a:srgbClr val="FF0000"/>
              </a:solidFill>
              <a:prstDash val="dash"/>
            </a:ln>
            <a:effectLst/>
          </c:spPr>
          <c:dPt>
            <c:idx val="4"/>
            <c:bubble3D val="0"/>
            <c:extLst>
              <c:ext xmlns:c16="http://schemas.microsoft.com/office/drawing/2014/chart" uri="{C3380CC4-5D6E-409C-BE32-E72D297353CC}">
                <c16:uniqueId val="{00000000-67ED-4D95-A38C-058C7F33CFE5}"/>
              </c:ext>
            </c:extLst>
          </c:dPt>
          <c:cat>
            <c:strRef>
              <c:f>'教師・生徒（事後）'!$Q$4:$Q$15</c:f>
              <c:strCache>
                <c:ptCount val="12"/>
                <c:pt idx="0">
                  <c:v>①探究する態度</c:v>
                </c:pt>
                <c:pt idx="1">
                  <c:v>②事象の観察</c:v>
                </c:pt>
                <c:pt idx="2">
                  <c:v>③課題の設定</c:v>
                </c:pt>
                <c:pt idx="3">
                  <c:v>④仮説の設定</c:v>
                </c:pt>
                <c:pt idx="4">
                  <c:v>⑤実験準備の
立案</c:v>
                </c:pt>
                <c:pt idx="5">
                  <c:v>⑥実験方法の
立案</c:v>
                </c:pt>
                <c:pt idx="6">
                  <c:v>⑦実験の実施</c:v>
                </c:pt>
                <c:pt idx="7">
                  <c:v>⑧結果の
分析・解釈</c:v>
                </c:pt>
                <c:pt idx="8">
                  <c:v>⑨考察の技能</c:v>
                </c:pt>
                <c:pt idx="9">
                  <c:v>⑩検討・改善</c:v>
                </c:pt>
                <c:pt idx="10">
                  <c:v>⑪表現・伝達</c:v>
                </c:pt>
                <c:pt idx="11">
                  <c:v>⑫次の課題や
生活への活用</c:v>
                </c:pt>
              </c:strCache>
            </c:strRef>
          </c:cat>
          <c:val>
            <c:numRef>
              <c:f>'教師・生徒（事後）'!$R$4:$R$15</c:f>
              <c:numCache>
                <c:formatCode>0.0</c:formatCode>
                <c:ptCount val="12"/>
                <c:pt idx="0">
                  <c:v>3.6</c:v>
                </c:pt>
                <c:pt idx="1">
                  <c:v>2.6</c:v>
                </c:pt>
                <c:pt idx="2">
                  <c:v>3</c:v>
                </c:pt>
                <c:pt idx="3">
                  <c:v>2.8</c:v>
                </c:pt>
                <c:pt idx="4">
                  <c:v>3.4</c:v>
                </c:pt>
                <c:pt idx="5">
                  <c:v>3.4</c:v>
                </c:pt>
                <c:pt idx="6">
                  <c:v>3</c:v>
                </c:pt>
                <c:pt idx="7">
                  <c:v>3.2</c:v>
                </c:pt>
                <c:pt idx="8">
                  <c:v>3.2</c:v>
                </c:pt>
                <c:pt idx="9">
                  <c:v>3</c:v>
                </c:pt>
                <c:pt idx="10">
                  <c:v>2.2000000000000002</c:v>
                </c:pt>
                <c:pt idx="11">
                  <c:v>3.6</c:v>
                </c:pt>
              </c:numCache>
            </c:numRef>
          </c:val>
          <c:extLst>
            <c:ext xmlns:c16="http://schemas.microsoft.com/office/drawing/2014/chart" uri="{C3380CC4-5D6E-409C-BE32-E72D297353CC}">
              <c16:uniqueId val="{00000001-67ED-4D95-A38C-058C7F33CFE5}"/>
            </c:ext>
          </c:extLst>
        </c:ser>
        <c:ser>
          <c:idx val="1"/>
          <c:order val="1"/>
          <c:tx>
            <c:strRef>
              <c:f>'教師・生徒（事後）'!$S$3</c:f>
              <c:strCache>
                <c:ptCount val="1"/>
                <c:pt idx="0">
                  <c:v>教師（事前）</c:v>
                </c:pt>
              </c:strCache>
            </c:strRef>
          </c:tx>
          <c:spPr>
            <a:solidFill>
              <a:srgbClr val="0000FF">
                <a:alpha val="30196"/>
              </a:srgbClr>
            </a:solidFill>
            <a:ln w="19050">
              <a:solidFill>
                <a:srgbClr val="0000FF"/>
              </a:solidFill>
            </a:ln>
            <a:effectLst/>
          </c:spPr>
          <c:cat>
            <c:strRef>
              <c:f>'教師・生徒（事後）'!$Q$4:$Q$15</c:f>
              <c:strCache>
                <c:ptCount val="12"/>
                <c:pt idx="0">
                  <c:v>①探究する態度</c:v>
                </c:pt>
                <c:pt idx="1">
                  <c:v>②事象の観察</c:v>
                </c:pt>
                <c:pt idx="2">
                  <c:v>③課題の設定</c:v>
                </c:pt>
                <c:pt idx="3">
                  <c:v>④仮説の設定</c:v>
                </c:pt>
                <c:pt idx="4">
                  <c:v>⑤実験準備の
立案</c:v>
                </c:pt>
                <c:pt idx="5">
                  <c:v>⑥実験方法の
立案</c:v>
                </c:pt>
                <c:pt idx="6">
                  <c:v>⑦実験の実施</c:v>
                </c:pt>
                <c:pt idx="7">
                  <c:v>⑧結果の
分析・解釈</c:v>
                </c:pt>
                <c:pt idx="8">
                  <c:v>⑨考察の技能</c:v>
                </c:pt>
                <c:pt idx="9">
                  <c:v>⑩検討・改善</c:v>
                </c:pt>
                <c:pt idx="10">
                  <c:v>⑪表現・伝達</c:v>
                </c:pt>
                <c:pt idx="11">
                  <c:v>⑫次の課題や
生活への活用</c:v>
                </c:pt>
              </c:strCache>
            </c:strRef>
          </c:cat>
          <c:val>
            <c:numRef>
              <c:f>'教師・生徒（事後）'!$S$4:$S$15</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67ED-4D95-A38C-058C7F33CFE5}"/>
            </c:ext>
          </c:extLst>
        </c:ser>
        <c:ser>
          <c:idx val="2"/>
          <c:order val="2"/>
          <c:tx>
            <c:strRef>
              <c:f>'教師・生徒（事後）'!$T$3</c:f>
              <c:strCache>
                <c:ptCount val="1"/>
                <c:pt idx="0">
                  <c:v>生徒（事後）</c:v>
                </c:pt>
              </c:strCache>
            </c:strRef>
          </c:tx>
          <c:spPr>
            <a:solidFill>
              <a:srgbClr val="DE0000">
                <a:alpha val="29804"/>
              </a:srgbClr>
            </a:solidFill>
            <a:ln w="28575">
              <a:solidFill>
                <a:srgbClr val="FF0000"/>
              </a:solidFill>
            </a:ln>
            <a:effectLst/>
          </c:spPr>
          <c:cat>
            <c:strRef>
              <c:f>'教師・生徒（事後）'!$Q$4:$Q$15</c:f>
              <c:strCache>
                <c:ptCount val="12"/>
                <c:pt idx="0">
                  <c:v>①探究する態度</c:v>
                </c:pt>
                <c:pt idx="1">
                  <c:v>②事象の観察</c:v>
                </c:pt>
                <c:pt idx="2">
                  <c:v>③課題の設定</c:v>
                </c:pt>
                <c:pt idx="3">
                  <c:v>④仮説の設定</c:v>
                </c:pt>
                <c:pt idx="4">
                  <c:v>⑤実験準備の
立案</c:v>
                </c:pt>
                <c:pt idx="5">
                  <c:v>⑥実験方法の
立案</c:v>
                </c:pt>
                <c:pt idx="6">
                  <c:v>⑦実験の実施</c:v>
                </c:pt>
                <c:pt idx="7">
                  <c:v>⑧結果の
分析・解釈</c:v>
                </c:pt>
                <c:pt idx="8">
                  <c:v>⑨考察の技能</c:v>
                </c:pt>
                <c:pt idx="9">
                  <c:v>⑩検討・改善</c:v>
                </c:pt>
                <c:pt idx="10">
                  <c:v>⑪表現・伝達</c:v>
                </c:pt>
                <c:pt idx="11">
                  <c:v>⑫次の課題や
生活への活用</c:v>
                </c:pt>
              </c:strCache>
            </c:strRef>
          </c:cat>
          <c:val>
            <c:numRef>
              <c:f>'教師・生徒（事後）'!$T$4:$T$15</c:f>
              <c:numCache>
                <c:formatCode>0.0</c:formatCode>
                <c:ptCount val="12"/>
                <c:pt idx="0">
                  <c:v>3.6</c:v>
                </c:pt>
                <c:pt idx="1">
                  <c:v>3.4</c:v>
                </c:pt>
                <c:pt idx="2">
                  <c:v>3.6</c:v>
                </c:pt>
                <c:pt idx="3">
                  <c:v>3.4</c:v>
                </c:pt>
                <c:pt idx="4">
                  <c:v>3.2</c:v>
                </c:pt>
                <c:pt idx="5">
                  <c:v>3.2</c:v>
                </c:pt>
                <c:pt idx="6">
                  <c:v>3.8</c:v>
                </c:pt>
                <c:pt idx="7">
                  <c:v>3.6</c:v>
                </c:pt>
                <c:pt idx="8">
                  <c:v>3.8</c:v>
                </c:pt>
                <c:pt idx="9">
                  <c:v>3.4</c:v>
                </c:pt>
                <c:pt idx="10">
                  <c:v>3.8</c:v>
                </c:pt>
                <c:pt idx="11">
                  <c:v>3.6</c:v>
                </c:pt>
              </c:numCache>
            </c:numRef>
          </c:val>
          <c:extLst>
            <c:ext xmlns:c16="http://schemas.microsoft.com/office/drawing/2014/chart" uri="{C3380CC4-5D6E-409C-BE32-E72D297353CC}">
              <c16:uniqueId val="{00000003-67ED-4D95-A38C-058C7F33CFE5}"/>
            </c:ext>
          </c:extLst>
        </c:ser>
        <c:dLbls>
          <c:showLegendKey val="0"/>
          <c:showVal val="0"/>
          <c:showCatName val="0"/>
          <c:showSerName val="0"/>
          <c:showPercent val="0"/>
          <c:showBubbleSize val="0"/>
        </c:dLbls>
        <c:axId val="271224584"/>
        <c:axId val="271224976"/>
      </c:radarChart>
      <c:catAx>
        <c:axId val="2712245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G丸ｺﾞｼｯｸM-PRO" panose="020F0600000000000000" pitchFamily="50" charset="-128"/>
                <a:ea typeface="HG丸ｺﾞｼｯｸM-PRO" panose="020F0600000000000000" pitchFamily="50" charset="-128"/>
                <a:cs typeface="+mn-cs"/>
              </a:defRPr>
            </a:pPr>
            <a:endParaRPr lang="ja-JP"/>
          </a:p>
        </c:txPr>
        <c:crossAx val="271224976"/>
        <c:crosses val="autoZero"/>
        <c:auto val="1"/>
        <c:lblAlgn val="ctr"/>
        <c:lblOffset val="100"/>
        <c:noMultiLvlLbl val="0"/>
      </c:catAx>
      <c:valAx>
        <c:axId val="271224976"/>
        <c:scaling>
          <c:orientation val="minMax"/>
        </c:scaling>
        <c:delete val="0"/>
        <c:axPos val="l"/>
        <c:majorGridlines>
          <c:spPr>
            <a:ln w="9525" cap="flat" cmpd="sng" algn="ctr">
              <a:solidFill>
                <a:schemeClr val="tx1">
                  <a:lumMod val="50000"/>
                  <a:lumOff val="50000"/>
                </a:schemeClr>
              </a:solidFill>
              <a:round/>
            </a:ln>
            <a:effectLst/>
          </c:spPr>
        </c:majorGridlines>
        <c:numFmt formatCode="0.0" sourceLinked="1"/>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HG丸ｺﾞｼｯｸM-PRO" panose="020F0600000000000000" pitchFamily="50" charset="-128"/>
                <a:ea typeface="HG丸ｺﾞｼｯｸM-PRO" panose="020F0600000000000000" pitchFamily="50" charset="-128"/>
                <a:cs typeface="+mn-cs"/>
              </a:defRPr>
            </a:pPr>
            <a:endParaRPr lang="ja-JP"/>
          </a:p>
        </c:txPr>
        <c:crossAx val="271224584"/>
        <c:crosses val="autoZero"/>
        <c:crossBetween val="between"/>
        <c:majorUnit val="1"/>
      </c:valAx>
      <c:spPr>
        <a:noFill/>
        <a:ln>
          <a:noFill/>
        </a:ln>
        <a:effectLst/>
      </c:spPr>
    </c:plotArea>
    <c:legend>
      <c:legendPos val="b"/>
      <c:layout>
        <c:manualLayout>
          <c:xMode val="edge"/>
          <c:yMode val="edge"/>
          <c:x val="0.75730786004977957"/>
          <c:y val="0.87357649016637529"/>
          <c:w val="0.23009567925812088"/>
          <c:h val="0.1160088308559426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丸ｺﾞｼｯｸM-PRO" panose="020F0600000000000000" pitchFamily="50" charset="-128"/>
              <a:ea typeface="HG丸ｺﾞｼｯｸM-PRO" panose="020F0600000000000000" pitchFamily="50"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latin typeface="HG丸ｺﾞｼｯｸM-PRO" panose="020F0600000000000000" pitchFamily="50" charset="-128"/>
          <a:ea typeface="HG丸ｺﾞｼｯｸM-PRO" panose="020F0600000000000000" pitchFamily="50"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'生徒（事前）'!$AO$4</c:f>
              <c:strCache>
                <c:ptCount val="1"/>
                <c:pt idx="0">
                  <c:v>ア</c:v>
                </c:pt>
              </c:strCache>
            </c:strRef>
          </c:tx>
          <c:spPr>
            <a:pattFill prst="pct90">
              <a:fgClr>
                <a:schemeClr val="tx1"/>
              </a:fgClr>
              <a:bgClr>
                <a:schemeClr val="bg1"/>
              </a:bgClr>
            </a:pattFill>
            <a:ln>
              <a:solidFill>
                <a:schemeClr val="tx1"/>
              </a:solidFill>
            </a:ln>
          </c:spPr>
          <c:invertIfNegative val="0"/>
          <c:dLbls>
            <c:spPr>
              <a:solidFill>
                <a:schemeClr val="tx1"/>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'生徒（事前）'!$AN$29:$AN$31</c:f>
              <c:strCache>
                <c:ptCount val="3"/>
                <c:pt idx="0">
                  <c:v>男</c:v>
                </c:pt>
                <c:pt idx="1">
                  <c:v>女</c:v>
                </c:pt>
                <c:pt idx="2">
                  <c:v>合計</c:v>
                </c:pt>
              </c:strCache>
            </c:strRef>
          </c:cat>
          <c:val>
            <c:numRef>
              <c:f>'生徒（事前）'!$AO$29:$AO$31</c:f>
              <c:numCache>
                <c:formatCode>0%</c:formatCode>
                <c:ptCount val="3"/>
                <c:pt idx="0">
                  <c:v>0</c:v>
                </c:pt>
                <c:pt idx="1">
                  <c:v>0.5</c:v>
                </c:pt>
                <c:pt idx="2">
                  <c:v>0.2</c:v>
                </c:pt>
              </c:numCache>
            </c:numRef>
          </c:val>
          <c:extLst>
            <c:ext xmlns:c16="http://schemas.microsoft.com/office/drawing/2014/chart" uri="{C3380CC4-5D6E-409C-BE32-E72D297353CC}">
              <c16:uniqueId val="{00000000-D6F8-4F2B-9BD9-BF22668AE4E5}"/>
            </c:ext>
          </c:extLst>
        </c:ser>
        <c:ser>
          <c:idx val="1"/>
          <c:order val="1"/>
          <c:tx>
            <c:strRef>
              <c:f>'生徒（事前）'!$AP$4</c:f>
              <c:strCache>
                <c:ptCount val="1"/>
                <c:pt idx="0">
                  <c:v>イ</c:v>
                </c:pt>
              </c:strCache>
            </c:strRef>
          </c:tx>
          <c:spPr>
            <a:pattFill prst="pct70">
              <a:fgClr>
                <a:schemeClr val="tx1"/>
              </a:fgClr>
              <a:bgClr>
                <a:schemeClr val="bg1"/>
              </a:bgClr>
            </a:pattFill>
            <a:ln>
              <a:solidFill>
                <a:schemeClr val="tx1"/>
              </a:solidFill>
            </a:ln>
          </c:spPr>
          <c:invertIfNegative val="0"/>
          <c:dLbls>
            <c:spPr>
              <a:solidFill>
                <a:schemeClr val="tx1">
                  <a:lumMod val="75000"/>
                  <a:lumOff val="25000"/>
                </a:schemeClr>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'生徒（事前）'!$AN$29:$AN$31</c:f>
              <c:strCache>
                <c:ptCount val="3"/>
                <c:pt idx="0">
                  <c:v>男</c:v>
                </c:pt>
                <c:pt idx="1">
                  <c:v>女</c:v>
                </c:pt>
                <c:pt idx="2">
                  <c:v>合計</c:v>
                </c:pt>
              </c:strCache>
            </c:strRef>
          </c:cat>
          <c:val>
            <c:numRef>
              <c:f>'生徒（事前）'!$AP$29:$AP$31</c:f>
              <c:numCache>
                <c:formatCode>0%</c:formatCode>
                <c:ptCount val="3"/>
                <c:pt idx="0">
                  <c:v>1</c:v>
                </c:pt>
                <c:pt idx="1">
                  <c:v>0</c:v>
                </c:pt>
                <c:pt idx="2">
                  <c:v>0.6</c:v>
                </c:pt>
              </c:numCache>
            </c:numRef>
          </c:val>
          <c:extLst>
            <c:ext xmlns:c16="http://schemas.microsoft.com/office/drawing/2014/chart" uri="{C3380CC4-5D6E-409C-BE32-E72D297353CC}">
              <c16:uniqueId val="{00000001-D6F8-4F2B-9BD9-BF22668AE4E5}"/>
            </c:ext>
          </c:extLst>
        </c:ser>
        <c:ser>
          <c:idx val="2"/>
          <c:order val="2"/>
          <c:tx>
            <c:strRef>
              <c:f>'生徒（事前）'!$AQ$4</c:f>
              <c:strCache>
                <c:ptCount val="1"/>
                <c:pt idx="0">
                  <c:v>ウ</c:v>
                </c:pt>
              </c:strCache>
            </c:strRef>
          </c:tx>
          <c:spPr>
            <a:pattFill prst="pct30">
              <a:fgClr>
                <a:schemeClr val="tx1"/>
              </a:fgClr>
              <a:bgClr>
                <a:schemeClr val="bg1"/>
              </a:bgClr>
            </a:pattFill>
            <a:ln>
              <a:solidFill>
                <a:schemeClr val="tx1"/>
              </a:solidFill>
            </a:ln>
          </c:spPr>
          <c:invertIfNegative val="0"/>
          <c:dLbls>
            <c:spPr>
              <a:solidFill>
                <a:schemeClr val="bg1">
                  <a:lumMod val="95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'生徒（事前）'!$AN$29:$AN$31</c:f>
              <c:strCache>
                <c:ptCount val="3"/>
                <c:pt idx="0">
                  <c:v>男</c:v>
                </c:pt>
                <c:pt idx="1">
                  <c:v>女</c:v>
                </c:pt>
                <c:pt idx="2">
                  <c:v>合計</c:v>
                </c:pt>
              </c:strCache>
            </c:strRef>
          </c:cat>
          <c:val>
            <c:numRef>
              <c:f>'生徒（事前）'!$AQ$29:$AQ$31</c:f>
              <c:numCache>
                <c:formatCode>0%</c:formatCode>
                <c:ptCount val="3"/>
                <c:pt idx="0">
                  <c:v>0</c:v>
                </c:pt>
                <c:pt idx="1">
                  <c:v>0.5</c:v>
                </c:pt>
                <c:pt idx="2">
                  <c:v>0.2</c:v>
                </c:pt>
              </c:numCache>
            </c:numRef>
          </c:val>
          <c:extLst>
            <c:ext xmlns:c16="http://schemas.microsoft.com/office/drawing/2014/chart" uri="{C3380CC4-5D6E-409C-BE32-E72D297353CC}">
              <c16:uniqueId val="{00000002-D6F8-4F2B-9BD9-BF22668AE4E5}"/>
            </c:ext>
          </c:extLst>
        </c:ser>
        <c:ser>
          <c:idx val="3"/>
          <c:order val="3"/>
          <c:tx>
            <c:strRef>
              <c:f>'生徒（事前）'!$AR$4</c:f>
              <c:strCache>
                <c:ptCount val="1"/>
                <c:pt idx="0">
                  <c:v>エ</c:v>
                </c:pt>
              </c:strCache>
            </c:strRef>
          </c:tx>
          <c:spPr>
            <a:pattFill prst="pct20">
              <a:fgClr>
                <a:schemeClr val="tx1"/>
              </a:fgClr>
              <a:bgClr>
                <a:schemeClr val="bg1"/>
              </a:bgClr>
            </a:pattFill>
            <a:ln>
              <a:solidFill>
                <a:schemeClr val="tx1"/>
              </a:solidFill>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'生徒（事前）'!$AN$29:$AN$31</c:f>
              <c:strCache>
                <c:ptCount val="3"/>
                <c:pt idx="0">
                  <c:v>男</c:v>
                </c:pt>
                <c:pt idx="1">
                  <c:v>女</c:v>
                </c:pt>
                <c:pt idx="2">
                  <c:v>合計</c:v>
                </c:pt>
              </c:strCache>
            </c:strRef>
          </c:cat>
          <c:val>
            <c:numRef>
              <c:f>'生徒（事前）'!$AR$29:$AR$31</c:f>
              <c:numCache>
                <c:formatCode>0%</c:formatCode>
                <c:ptCount val="3"/>
                <c:pt idx="0">
                  <c:v>0</c:v>
                </c:pt>
                <c:pt idx="1">
                  <c:v>0</c:v>
                </c:pt>
                <c:pt idx="2">
                  <c:v>0</c:v>
                </c:pt>
              </c:numCache>
            </c:numRef>
          </c:val>
          <c:extLst>
            <c:ext xmlns:c16="http://schemas.microsoft.com/office/drawing/2014/chart" uri="{C3380CC4-5D6E-409C-BE32-E72D297353CC}">
              <c16:uniqueId val="{00000003-D6F8-4F2B-9BD9-BF22668AE4E5}"/>
            </c:ext>
          </c:extLst>
        </c:ser>
        <c:ser>
          <c:idx val="4"/>
          <c:order val="4"/>
          <c:tx>
            <c:strRef>
              <c:f>'生徒（事前）'!$AS$4</c:f>
              <c:strCache>
                <c:ptCount val="1"/>
                <c:pt idx="0">
                  <c:v>無回答</c:v>
                </c:pt>
              </c:strCache>
            </c:strRef>
          </c:tx>
          <c:spPr>
            <a:noFill/>
            <a:ln>
              <a:solidFill>
                <a:schemeClr val="tx1"/>
              </a:solidFill>
            </a:ln>
          </c:spPr>
          <c:invertIfNegative val="0"/>
          <c:cat>
            <c:strRef>
              <c:f>'生徒（事前）'!$AN$29:$AN$31</c:f>
              <c:strCache>
                <c:ptCount val="3"/>
                <c:pt idx="0">
                  <c:v>男</c:v>
                </c:pt>
                <c:pt idx="1">
                  <c:v>女</c:v>
                </c:pt>
                <c:pt idx="2">
                  <c:v>合計</c:v>
                </c:pt>
              </c:strCache>
            </c:strRef>
          </c:cat>
          <c:val>
            <c:numRef>
              <c:f>'生徒（事前）'!$AS$29:$AS$31</c:f>
              <c:numCache>
                <c:formatCode>0%</c:formatCode>
                <c:ptCount val="3"/>
                <c:pt idx="0">
                  <c:v>0</c:v>
                </c:pt>
                <c:pt idx="1">
                  <c:v>0</c:v>
                </c:pt>
                <c:pt idx="2">
                  <c:v>0</c:v>
                </c:pt>
              </c:numCache>
            </c:numRef>
          </c:val>
          <c:extLst>
            <c:ext xmlns:c16="http://schemas.microsoft.com/office/drawing/2014/chart" uri="{C3380CC4-5D6E-409C-BE32-E72D297353CC}">
              <c16:uniqueId val="{00000004-D6F8-4F2B-9BD9-BF22668AE4E5}"/>
            </c:ext>
          </c:extLst>
        </c:ser>
        <c:dLbls>
          <c:showLegendKey val="0"/>
          <c:showVal val="0"/>
          <c:showCatName val="0"/>
          <c:showSerName val="0"/>
          <c:showPercent val="0"/>
          <c:showBubbleSize val="0"/>
        </c:dLbls>
        <c:gapWidth val="51"/>
        <c:overlap val="100"/>
        <c:axId val="267746944"/>
        <c:axId val="267742240"/>
      </c:barChart>
      <c:catAx>
        <c:axId val="267746944"/>
        <c:scaling>
          <c:orientation val="maxMin"/>
        </c:scaling>
        <c:delete val="0"/>
        <c:axPos val="l"/>
        <c:numFmt formatCode="General" sourceLinked="0"/>
        <c:majorTickMark val="out"/>
        <c:minorTickMark val="none"/>
        <c:tickLblPos val="nextTo"/>
        <c:crossAx val="267742240"/>
        <c:crosses val="autoZero"/>
        <c:auto val="1"/>
        <c:lblAlgn val="ctr"/>
        <c:lblOffset val="100"/>
        <c:noMultiLvlLbl val="0"/>
      </c:catAx>
      <c:valAx>
        <c:axId val="267742240"/>
        <c:scaling>
          <c:orientation val="minMax"/>
        </c:scaling>
        <c:delete val="0"/>
        <c:axPos val="t"/>
        <c:majorGridlines/>
        <c:numFmt formatCode="0%" sourceLinked="1"/>
        <c:majorTickMark val="out"/>
        <c:minorTickMark val="none"/>
        <c:tickLblPos val="nextTo"/>
        <c:crossAx val="267746944"/>
        <c:crosses val="autoZero"/>
        <c:crossBetween val="between"/>
      </c:valAx>
      <c:spPr>
        <a:ln>
          <a:solidFill>
            <a:schemeClr val="tx1"/>
          </a:solidFill>
        </a:ln>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'生徒（事前）'!$AO$4</c:f>
              <c:strCache>
                <c:ptCount val="1"/>
                <c:pt idx="0">
                  <c:v>ア</c:v>
                </c:pt>
              </c:strCache>
            </c:strRef>
          </c:tx>
          <c:spPr>
            <a:pattFill prst="pct90">
              <a:fgClr>
                <a:schemeClr val="tx1"/>
              </a:fgClr>
              <a:bgClr>
                <a:schemeClr val="bg1"/>
              </a:bgClr>
            </a:pattFill>
            <a:ln>
              <a:solidFill>
                <a:schemeClr val="tx1"/>
              </a:solidFill>
            </a:ln>
          </c:spPr>
          <c:invertIfNegative val="0"/>
          <c:dLbls>
            <c:spPr>
              <a:solidFill>
                <a:schemeClr val="tx1"/>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'生徒（事前）'!$AN$41:$AN$43</c:f>
              <c:strCache>
                <c:ptCount val="3"/>
                <c:pt idx="0">
                  <c:v>男</c:v>
                </c:pt>
                <c:pt idx="1">
                  <c:v>女</c:v>
                </c:pt>
                <c:pt idx="2">
                  <c:v>合計</c:v>
                </c:pt>
              </c:strCache>
            </c:strRef>
          </c:cat>
          <c:val>
            <c:numRef>
              <c:f>'生徒（事前）'!$AO$41:$AO$43</c:f>
              <c:numCache>
                <c:formatCode>0%</c:formatCode>
                <c:ptCount val="3"/>
                <c:pt idx="0">
                  <c:v>0</c:v>
                </c:pt>
                <c:pt idx="1">
                  <c:v>0</c:v>
                </c:pt>
                <c:pt idx="2">
                  <c:v>0</c:v>
                </c:pt>
              </c:numCache>
            </c:numRef>
          </c:val>
          <c:extLst>
            <c:ext xmlns:c16="http://schemas.microsoft.com/office/drawing/2014/chart" uri="{C3380CC4-5D6E-409C-BE32-E72D297353CC}">
              <c16:uniqueId val="{00000000-EC7F-4286-B53C-710EC7824201}"/>
            </c:ext>
          </c:extLst>
        </c:ser>
        <c:ser>
          <c:idx val="1"/>
          <c:order val="1"/>
          <c:tx>
            <c:strRef>
              <c:f>'生徒（事前）'!$AP$4</c:f>
              <c:strCache>
                <c:ptCount val="1"/>
                <c:pt idx="0">
                  <c:v>イ</c:v>
                </c:pt>
              </c:strCache>
            </c:strRef>
          </c:tx>
          <c:spPr>
            <a:pattFill prst="pct70">
              <a:fgClr>
                <a:schemeClr val="tx1"/>
              </a:fgClr>
              <a:bgClr>
                <a:schemeClr val="bg1"/>
              </a:bgClr>
            </a:pattFill>
            <a:ln>
              <a:solidFill>
                <a:schemeClr val="tx1"/>
              </a:solidFill>
            </a:ln>
          </c:spPr>
          <c:invertIfNegative val="0"/>
          <c:dLbls>
            <c:spPr>
              <a:solidFill>
                <a:schemeClr val="tx1">
                  <a:lumMod val="75000"/>
                  <a:lumOff val="25000"/>
                </a:schemeClr>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'生徒（事前）'!$AN$41:$AN$43</c:f>
              <c:strCache>
                <c:ptCount val="3"/>
                <c:pt idx="0">
                  <c:v>男</c:v>
                </c:pt>
                <c:pt idx="1">
                  <c:v>女</c:v>
                </c:pt>
                <c:pt idx="2">
                  <c:v>合計</c:v>
                </c:pt>
              </c:strCache>
            </c:strRef>
          </c:cat>
          <c:val>
            <c:numRef>
              <c:f>'生徒（事前）'!$AP$41:$AP$43</c:f>
              <c:numCache>
                <c:formatCode>0%</c:formatCode>
                <c:ptCount val="3"/>
                <c:pt idx="0">
                  <c:v>1</c:v>
                </c:pt>
                <c:pt idx="1">
                  <c:v>0.5</c:v>
                </c:pt>
                <c:pt idx="2">
                  <c:v>0.8</c:v>
                </c:pt>
              </c:numCache>
            </c:numRef>
          </c:val>
          <c:extLst>
            <c:ext xmlns:c16="http://schemas.microsoft.com/office/drawing/2014/chart" uri="{C3380CC4-5D6E-409C-BE32-E72D297353CC}">
              <c16:uniqueId val="{00000001-EC7F-4286-B53C-710EC7824201}"/>
            </c:ext>
          </c:extLst>
        </c:ser>
        <c:ser>
          <c:idx val="2"/>
          <c:order val="2"/>
          <c:tx>
            <c:strRef>
              <c:f>'生徒（事前）'!$AQ$4</c:f>
              <c:strCache>
                <c:ptCount val="1"/>
                <c:pt idx="0">
                  <c:v>ウ</c:v>
                </c:pt>
              </c:strCache>
            </c:strRef>
          </c:tx>
          <c:spPr>
            <a:pattFill prst="pct30">
              <a:fgClr>
                <a:schemeClr val="tx1"/>
              </a:fgClr>
              <a:bgClr>
                <a:schemeClr val="bg1"/>
              </a:bgClr>
            </a:pattFill>
            <a:ln>
              <a:solidFill>
                <a:schemeClr val="tx1"/>
              </a:solidFill>
            </a:ln>
          </c:spPr>
          <c:invertIfNegative val="0"/>
          <c:dLbls>
            <c:spPr>
              <a:solidFill>
                <a:schemeClr val="bg1">
                  <a:lumMod val="95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'生徒（事前）'!$AN$41:$AN$43</c:f>
              <c:strCache>
                <c:ptCount val="3"/>
                <c:pt idx="0">
                  <c:v>男</c:v>
                </c:pt>
                <c:pt idx="1">
                  <c:v>女</c:v>
                </c:pt>
                <c:pt idx="2">
                  <c:v>合計</c:v>
                </c:pt>
              </c:strCache>
            </c:strRef>
          </c:cat>
          <c:val>
            <c:numRef>
              <c:f>'生徒（事前）'!$AQ$41:$AQ$43</c:f>
              <c:numCache>
                <c:formatCode>0%</c:formatCode>
                <c:ptCount val="3"/>
                <c:pt idx="0">
                  <c:v>0</c:v>
                </c:pt>
                <c:pt idx="1">
                  <c:v>0.5</c:v>
                </c:pt>
                <c:pt idx="2">
                  <c:v>0.2</c:v>
                </c:pt>
              </c:numCache>
            </c:numRef>
          </c:val>
          <c:extLst>
            <c:ext xmlns:c16="http://schemas.microsoft.com/office/drawing/2014/chart" uri="{C3380CC4-5D6E-409C-BE32-E72D297353CC}">
              <c16:uniqueId val="{00000002-EC7F-4286-B53C-710EC7824201}"/>
            </c:ext>
          </c:extLst>
        </c:ser>
        <c:ser>
          <c:idx val="3"/>
          <c:order val="3"/>
          <c:tx>
            <c:strRef>
              <c:f>'生徒（事前）'!$AR$4</c:f>
              <c:strCache>
                <c:ptCount val="1"/>
                <c:pt idx="0">
                  <c:v>エ</c:v>
                </c:pt>
              </c:strCache>
            </c:strRef>
          </c:tx>
          <c:spPr>
            <a:pattFill prst="pct20">
              <a:fgClr>
                <a:schemeClr val="tx1"/>
              </a:fgClr>
              <a:bgClr>
                <a:schemeClr val="bg1"/>
              </a:bgClr>
            </a:pattFill>
            <a:ln>
              <a:solidFill>
                <a:schemeClr val="tx1"/>
              </a:solidFill>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'生徒（事前）'!$AN$41:$AN$43</c:f>
              <c:strCache>
                <c:ptCount val="3"/>
                <c:pt idx="0">
                  <c:v>男</c:v>
                </c:pt>
                <c:pt idx="1">
                  <c:v>女</c:v>
                </c:pt>
                <c:pt idx="2">
                  <c:v>合計</c:v>
                </c:pt>
              </c:strCache>
            </c:strRef>
          </c:cat>
          <c:val>
            <c:numRef>
              <c:f>'生徒（事前）'!$AR$41:$AR$43</c:f>
              <c:numCache>
                <c:formatCode>0%</c:formatCode>
                <c:ptCount val="3"/>
                <c:pt idx="0">
                  <c:v>0</c:v>
                </c:pt>
                <c:pt idx="1">
                  <c:v>0</c:v>
                </c:pt>
                <c:pt idx="2">
                  <c:v>0</c:v>
                </c:pt>
              </c:numCache>
            </c:numRef>
          </c:val>
          <c:extLst>
            <c:ext xmlns:c16="http://schemas.microsoft.com/office/drawing/2014/chart" uri="{C3380CC4-5D6E-409C-BE32-E72D297353CC}">
              <c16:uniqueId val="{00000003-EC7F-4286-B53C-710EC7824201}"/>
            </c:ext>
          </c:extLst>
        </c:ser>
        <c:ser>
          <c:idx val="4"/>
          <c:order val="4"/>
          <c:tx>
            <c:strRef>
              <c:f>'生徒（事前）'!$AS$4</c:f>
              <c:strCache>
                <c:ptCount val="1"/>
                <c:pt idx="0">
                  <c:v>無回答</c:v>
                </c:pt>
              </c:strCache>
            </c:strRef>
          </c:tx>
          <c:spPr>
            <a:noFill/>
            <a:ln>
              <a:solidFill>
                <a:schemeClr val="tx1"/>
              </a:solidFill>
            </a:ln>
          </c:spPr>
          <c:invertIfNegative val="0"/>
          <c:cat>
            <c:strRef>
              <c:f>'生徒（事前）'!$AN$41:$AN$43</c:f>
              <c:strCache>
                <c:ptCount val="3"/>
                <c:pt idx="0">
                  <c:v>男</c:v>
                </c:pt>
                <c:pt idx="1">
                  <c:v>女</c:v>
                </c:pt>
                <c:pt idx="2">
                  <c:v>合計</c:v>
                </c:pt>
              </c:strCache>
            </c:strRef>
          </c:cat>
          <c:val>
            <c:numRef>
              <c:f>'生徒（事前）'!$AS$41:$AS$43</c:f>
              <c:numCache>
                <c:formatCode>0%</c:formatCode>
                <c:ptCount val="3"/>
                <c:pt idx="0">
                  <c:v>0</c:v>
                </c:pt>
                <c:pt idx="1">
                  <c:v>0</c:v>
                </c:pt>
                <c:pt idx="2">
                  <c:v>0</c:v>
                </c:pt>
              </c:numCache>
            </c:numRef>
          </c:val>
          <c:extLst>
            <c:ext xmlns:c16="http://schemas.microsoft.com/office/drawing/2014/chart" uri="{C3380CC4-5D6E-409C-BE32-E72D297353CC}">
              <c16:uniqueId val="{00000004-EC7F-4286-B53C-710EC7824201}"/>
            </c:ext>
          </c:extLst>
        </c:ser>
        <c:dLbls>
          <c:showLegendKey val="0"/>
          <c:showVal val="0"/>
          <c:showCatName val="0"/>
          <c:showSerName val="0"/>
          <c:showPercent val="0"/>
          <c:showBubbleSize val="0"/>
        </c:dLbls>
        <c:gapWidth val="51"/>
        <c:overlap val="100"/>
        <c:axId val="267747336"/>
        <c:axId val="267743024"/>
      </c:barChart>
      <c:catAx>
        <c:axId val="267747336"/>
        <c:scaling>
          <c:orientation val="maxMin"/>
        </c:scaling>
        <c:delete val="0"/>
        <c:axPos val="l"/>
        <c:numFmt formatCode="General" sourceLinked="0"/>
        <c:majorTickMark val="out"/>
        <c:minorTickMark val="none"/>
        <c:tickLblPos val="nextTo"/>
        <c:crossAx val="267743024"/>
        <c:crosses val="autoZero"/>
        <c:auto val="1"/>
        <c:lblAlgn val="ctr"/>
        <c:lblOffset val="100"/>
        <c:noMultiLvlLbl val="0"/>
      </c:catAx>
      <c:valAx>
        <c:axId val="267743024"/>
        <c:scaling>
          <c:orientation val="minMax"/>
        </c:scaling>
        <c:delete val="0"/>
        <c:axPos val="t"/>
        <c:majorGridlines/>
        <c:numFmt formatCode="0%" sourceLinked="1"/>
        <c:majorTickMark val="out"/>
        <c:minorTickMark val="none"/>
        <c:tickLblPos val="nextTo"/>
        <c:crossAx val="267747336"/>
        <c:crosses val="autoZero"/>
        <c:crossBetween val="between"/>
      </c:valAx>
      <c:spPr>
        <a:ln>
          <a:solidFill>
            <a:schemeClr val="tx1"/>
          </a:solidFill>
        </a:ln>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'生徒（事前）'!$AO$4</c:f>
              <c:strCache>
                <c:ptCount val="1"/>
                <c:pt idx="0">
                  <c:v>ア</c:v>
                </c:pt>
              </c:strCache>
            </c:strRef>
          </c:tx>
          <c:spPr>
            <a:pattFill prst="pct90">
              <a:fgClr>
                <a:schemeClr val="tx1"/>
              </a:fgClr>
              <a:bgClr>
                <a:schemeClr val="bg1"/>
              </a:bgClr>
            </a:pattFill>
            <a:ln>
              <a:solidFill>
                <a:schemeClr val="tx1"/>
              </a:solidFill>
            </a:ln>
          </c:spPr>
          <c:invertIfNegative val="0"/>
          <c:dLbls>
            <c:spPr>
              <a:solidFill>
                <a:schemeClr val="tx1"/>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'生徒（事前）'!$AN$53:$AN$55</c:f>
              <c:strCache>
                <c:ptCount val="3"/>
                <c:pt idx="0">
                  <c:v>男</c:v>
                </c:pt>
                <c:pt idx="1">
                  <c:v>女</c:v>
                </c:pt>
                <c:pt idx="2">
                  <c:v>合計</c:v>
                </c:pt>
              </c:strCache>
            </c:strRef>
          </c:cat>
          <c:val>
            <c:numRef>
              <c:f>'生徒（事前）'!$AO$53:$AO$55</c:f>
              <c:numCache>
                <c:formatCode>0%</c:formatCode>
                <c:ptCount val="3"/>
                <c:pt idx="0">
                  <c:v>0.33333333333333331</c:v>
                </c:pt>
                <c:pt idx="1">
                  <c:v>0.5</c:v>
                </c:pt>
                <c:pt idx="2">
                  <c:v>0.4</c:v>
                </c:pt>
              </c:numCache>
            </c:numRef>
          </c:val>
          <c:extLst>
            <c:ext xmlns:c16="http://schemas.microsoft.com/office/drawing/2014/chart" uri="{C3380CC4-5D6E-409C-BE32-E72D297353CC}">
              <c16:uniqueId val="{00000000-C295-4212-A3F8-2B216D8F7065}"/>
            </c:ext>
          </c:extLst>
        </c:ser>
        <c:ser>
          <c:idx val="1"/>
          <c:order val="1"/>
          <c:tx>
            <c:strRef>
              <c:f>'生徒（事前）'!$AP$4</c:f>
              <c:strCache>
                <c:ptCount val="1"/>
                <c:pt idx="0">
                  <c:v>イ</c:v>
                </c:pt>
              </c:strCache>
            </c:strRef>
          </c:tx>
          <c:spPr>
            <a:pattFill prst="pct70">
              <a:fgClr>
                <a:schemeClr val="tx1"/>
              </a:fgClr>
              <a:bgClr>
                <a:schemeClr val="bg1"/>
              </a:bgClr>
            </a:pattFill>
            <a:ln>
              <a:solidFill>
                <a:schemeClr val="tx1"/>
              </a:solidFill>
            </a:ln>
          </c:spPr>
          <c:invertIfNegative val="0"/>
          <c:dLbls>
            <c:spPr>
              <a:solidFill>
                <a:schemeClr val="tx1">
                  <a:lumMod val="75000"/>
                  <a:lumOff val="25000"/>
                </a:schemeClr>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'生徒（事前）'!$AN$53:$AN$55</c:f>
              <c:strCache>
                <c:ptCount val="3"/>
                <c:pt idx="0">
                  <c:v>男</c:v>
                </c:pt>
                <c:pt idx="1">
                  <c:v>女</c:v>
                </c:pt>
                <c:pt idx="2">
                  <c:v>合計</c:v>
                </c:pt>
              </c:strCache>
            </c:strRef>
          </c:cat>
          <c:val>
            <c:numRef>
              <c:f>'生徒（事前）'!$AP$53:$AP$55</c:f>
              <c:numCache>
                <c:formatCode>0%</c:formatCode>
                <c:ptCount val="3"/>
                <c:pt idx="0">
                  <c:v>0.66666666666666663</c:v>
                </c:pt>
                <c:pt idx="1">
                  <c:v>0.5</c:v>
                </c:pt>
                <c:pt idx="2">
                  <c:v>0.6</c:v>
                </c:pt>
              </c:numCache>
            </c:numRef>
          </c:val>
          <c:extLst>
            <c:ext xmlns:c16="http://schemas.microsoft.com/office/drawing/2014/chart" uri="{C3380CC4-5D6E-409C-BE32-E72D297353CC}">
              <c16:uniqueId val="{00000001-C295-4212-A3F8-2B216D8F7065}"/>
            </c:ext>
          </c:extLst>
        </c:ser>
        <c:ser>
          <c:idx val="2"/>
          <c:order val="2"/>
          <c:tx>
            <c:strRef>
              <c:f>'生徒（事前）'!$AQ$4</c:f>
              <c:strCache>
                <c:ptCount val="1"/>
                <c:pt idx="0">
                  <c:v>ウ</c:v>
                </c:pt>
              </c:strCache>
            </c:strRef>
          </c:tx>
          <c:spPr>
            <a:pattFill prst="pct30">
              <a:fgClr>
                <a:schemeClr val="tx1"/>
              </a:fgClr>
              <a:bgClr>
                <a:schemeClr val="bg1"/>
              </a:bgClr>
            </a:pattFill>
            <a:ln>
              <a:solidFill>
                <a:schemeClr val="tx1"/>
              </a:solidFill>
            </a:ln>
          </c:spPr>
          <c:invertIfNegative val="0"/>
          <c:dLbls>
            <c:spPr>
              <a:solidFill>
                <a:schemeClr val="bg1">
                  <a:lumMod val="95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'生徒（事前）'!$AN$53:$AN$55</c:f>
              <c:strCache>
                <c:ptCount val="3"/>
                <c:pt idx="0">
                  <c:v>男</c:v>
                </c:pt>
                <c:pt idx="1">
                  <c:v>女</c:v>
                </c:pt>
                <c:pt idx="2">
                  <c:v>合計</c:v>
                </c:pt>
              </c:strCache>
            </c:strRef>
          </c:cat>
          <c:val>
            <c:numRef>
              <c:f>'生徒（事前）'!$AQ$53:$AQ$55</c:f>
              <c:numCache>
                <c:formatCode>0%</c:formatCode>
                <c:ptCount val="3"/>
                <c:pt idx="0">
                  <c:v>0</c:v>
                </c:pt>
                <c:pt idx="1">
                  <c:v>0</c:v>
                </c:pt>
                <c:pt idx="2">
                  <c:v>0</c:v>
                </c:pt>
              </c:numCache>
            </c:numRef>
          </c:val>
          <c:extLst>
            <c:ext xmlns:c16="http://schemas.microsoft.com/office/drawing/2014/chart" uri="{C3380CC4-5D6E-409C-BE32-E72D297353CC}">
              <c16:uniqueId val="{00000002-C295-4212-A3F8-2B216D8F7065}"/>
            </c:ext>
          </c:extLst>
        </c:ser>
        <c:ser>
          <c:idx val="3"/>
          <c:order val="3"/>
          <c:tx>
            <c:strRef>
              <c:f>'生徒（事前）'!$AR$4</c:f>
              <c:strCache>
                <c:ptCount val="1"/>
                <c:pt idx="0">
                  <c:v>エ</c:v>
                </c:pt>
              </c:strCache>
            </c:strRef>
          </c:tx>
          <c:spPr>
            <a:pattFill prst="pct20">
              <a:fgClr>
                <a:schemeClr val="tx1"/>
              </a:fgClr>
              <a:bgClr>
                <a:schemeClr val="bg1"/>
              </a:bgClr>
            </a:pattFill>
            <a:ln>
              <a:solidFill>
                <a:schemeClr val="tx1"/>
              </a:solidFill>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'生徒（事前）'!$AN$53:$AN$55</c:f>
              <c:strCache>
                <c:ptCount val="3"/>
                <c:pt idx="0">
                  <c:v>男</c:v>
                </c:pt>
                <c:pt idx="1">
                  <c:v>女</c:v>
                </c:pt>
                <c:pt idx="2">
                  <c:v>合計</c:v>
                </c:pt>
              </c:strCache>
            </c:strRef>
          </c:cat>
          <c:val>
            <c:numRef>
              <c:f>'生徒（事前）'!$AR$53:$AR$55</c:f>
              <c:numCache>
                <c:formatCode>0%</c:formatCode>
                <c:ptCount val="3"/>
                <c:pt idx="0">
                  <c:v>0</c:v>
                </c:pt>
                <c:pt idx="1">
                  <c:v>0</c:v>
                </c:pt>
                <c:pt idx="2">
                  <c:v>0</c:v>
                </c:pt>
              </c:numCache>
            </c:numRef>
          </c:val>
          <c:extLst>
            <c:ext xmlns:c16="http://schemas.microsoft.com/office/drawing/2014/chart" uri="{C3380CC4-5D6E-409C-BE32-E72D297353CC}">
              <c16:uniqueId val="{00000003-C295-4212-A3F8-2B216D8F7065}"/>
            </c:ext>
          </c:extLst>
        </c:ser>
        <c:ser>
          <c:idx val="4"/>
          <c:order val="4"/>
          <c:tx>
            <c:strRef>
              <c:f>'生徒（事前）'!$AS$4</c:f>
              <c:strCache>
                <c:ptCount val="1"/>
                <c:pt idx="0">
                  <c:v>無回答</c:v>
                </c:pt>
              </c:strCache>
            </c:strRef>
          </c:tx>
          <c:spPr>
            <a:noFill/>
            <a:ln>
              <a:solidFill>
                <a:schemeClr val="tx1"/>
              </a:solidFill>
            </a:ln>
          </c:spPr>
          <c:invertIfNegative val="0"/>
          <c:cat>
            <c:strRef>
              <c:f>'生徒（事前）'!$AN$53:$AN$55</c:f>
              <c:strCache>
                <c:ptCount val="3"/>
                <c:pt idx="0">
                  <c:v>男</c:v>
                </c:pt>
                <c:pt idx="1">
                  <c:v>女</c:v>
                </c:pt>
                <c:pt idx="2">
                  <c:v>合計</c:v>
                </c:pt>
              </c:strCache>
            </c:strRef>
          </c:cat>
          <c:val>
            <c:numRef>
              <c:f>'生徒（事前）'!$AS$53:$AS$55</c:f>
              <c:numCache>
                <c:formatCode>0%</c:formatCode>
                <c:ptCount val="3"/>
                <c:pt idx="0">
                  <c:v>0</c:v>
                </c:pt>
                <c:pt idx="1">
                  <c:v>0</c:v>
                </c:pt>
                <c:pt idx="2">
                  <c:v>0</c:v>
                </c:pt>
              </c:numCache>
            </c:numRef>
          </c:val>
          <c:extLst>
            <c:ext xmlns:c16="http://schemas.microsoft.com/office/drawing/2014/chart" uri="{C3380CC4-5D6E-409C-BE32-E72D297353CC}">
              <c16:uniqueId val="{00000004-C295-4212-A3F8-2B216D8F7065}"/>
            </c:ext>
          </c:extLst>
        </c:ser>
        <c:dLbls>
          <c:showLegendKey val="0"/>
          <c:showVal val="0"/>
          <c:showCatName val="0"/>
          <c:showSerName val="0"/>
          <c:showPercent val="0"/>
          <c:showBubbleSize val="0"/>
        </c:dLbls>
        <c:gapWidth val="51"/>
        <c:overlap val="100"/>
        <c:axId val="267748120"/>
        <c:axId val="267749296"/>
      </c:barChart>
      <c:catAx>
        <c:axId val="267748120"/>
        <c:scaling>
          <c:orientation val="maxMin"/>
        </c:scaling>
        <c:delete val="0"/>
        <c:axPos val="l"/>
        <c:numFmt formatCode="General" sourceLinked="0"/>
        <c:majorTickMark val="out"/>
        <c:minorTickMark val="none"/>
        <c:tickLblPos val="nextTo"/>
        <c:crossAx val="267749296"/>
        <c:crosses val="autoZero"/>
        <c:auto val="1"/>
        <c:lblAlgn val="ctr"/>
        <c:lblOffset val="100"/>
        <c:noMultiLvlLbl val="0"/>
      </c:catAx>
      <c:valAx>
        <c:axId val="267749296"/>
        <c:scaling>
          <c:orientation val="minMax"/>
        </c:scaling>
        <c:delete val="0"/>
        <c:axPos val="t"/>
        <c:majorGridlines/>
        <c:numFmt formatCode="0%" sourceLinked="1"/>
        <c:majorTickMark val="out"/>
        <c:minorTickMark val="none"/>
        <c:tickLblPos val="nextTo"/>
        <c:crossAx val="267748120"/>
        <c:crosses val="autoZero"/>
        <c:crossBetween val="between"/>
      </c:valAx>
      <c:spPr>
        <a:ln>
          <a:solidFill>
            <a:schemeClr val="tx1"/>
          </a:solidFill>
        </a:ln>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'生徒（事前）'!$AO$4</c:f>
              <c:strCache>
                <c:ptCount val="1"/>
                <c:pt idx="0">
                  <c:v>ア</c:v>
                </c:pt>
              </c:strCache>
            </c:strRef>
          </c:tx>
          <c:spPr>
            <a:pattFill prst="pct90">
              <a:fgClr>
                <a:schemeClr val="tx1"/>
              </a:fgClr>
              <a:bgClr>
                <a:schemeClr val="bg1"/>
              </a:bgClr>
            </a:pattFill>
            <a:ln>
              <a:solidFill>
                <a:schemeClr val="tx1"/>
              </a:solidFill>
            </a:ln>
          </c:spPr>
          <c:invertIfNegative val="0"/>
          <c:dLbls>
            <c:spPr>
              <a:solidFill>
                <a:schemeClr val="tx1"/>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'生徒（事前）'!$AN$65:$AN$67</c:f>
              <c:strCache>
                <c:ptCount val="3"/>
                <c:pt idx="0">
                  <c:v>男</c:v>
                </c:pt>
                <c:pt idx="1">
                  <c:v>女</c:v>
                </c:pt>
                <c:pt idx="2">
                  <c:v>合計</c:v>
                </c:pt>
              </c:strCache>
            </c:strRef>
          </c:cat>
          <c:val>
            <c:numRef>
              <c:f>'生徒（事前）'!$AO$65:$AO$67</c:f>
              <c:numCache>
                <c:formatCode>0%</c:formatCode>
                <c:ptCount val="3"/>
                <c:pt idx="0">
                  <c:v>0.66666666666666663</c:v>
                </c:pt>
                <c:pt idx="1">
                  <c:v>0.5</c:v>
                </c:pt>
                <c:pt idx="2">
                  <c:v>0.6</c:v>
                </c:pt>
              </c:numCache>
            </c:numRef>
          </c:val>
          <c:extLst>
            <c:ext xmlns:c16="http://schemas.microsoft.com/office/drawing/2014/chart" uri="{C3380CC4-5D6E-409C-BE32-E72D297353CC}">
              <c16:uniqueId val="{00000000-58DC-4181-A231-869CEF64113F}"/>
            </c:ext>
          </c:extLst>
        </c:ser>
        <c:ser>
          <c:idx val="1"/>
          <c:order val="1"/>
          <c:tx>
            <c:strRef>
              <c:f>'生徒（事前）'!$AP$4</c:f>
              <c:strCache>
                <c:ptCount val="1"/>
                <c:pt idx="0">
                  <c:v>イ</c:v>
                </c:pt>
              </c:strCache>
            </c:strRef>
          </c:tx>
          <c:spPr>
            <a:pattFill prst="pct70">
              <a:fgClr>
                <a:schemeClr val="tx1"/>
              </a:fgClr>
              <a:bgClr>
                <a:schemeClr val="bg1"/>
              </a:bgClr>
            </a:pattFill>
            <a:ln>
              <a:solidFill>
                <a:schemeClr val="tx1"/>
              </a:solidFill>
            </a:ln>
          </c:spPr>
          <c:invertIfNegative val="0"/>
          <c:dLbls>
            <c:spPr>
              <a:solidFill>
                <a:schemeClr val="tx1">
                  <a:lumMod val="75000"/>
                  <a:lumOff val="25000"/>
                </a:schemeClr>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'生徒（事前）'!$AN$65:$AN$67</c:f>
              <c:strCache>
                <c:ptCount val="3"/>
                <c:pt idx="0">
                  <c:v>男</c:v>
                </c:pt>
                <c:pt idx="1">
                  <c:v>女</c:v>
                </c:pt>
                <c:pt idx="2">
                  <c:v>合計</c:v>
                </c:pt>
              </c:strCache>
            </c:strRef>
          </c:cat>
          <c:val>
            <c:numRef>
              <c:f>'生徒（事前）'!$AP$65:$AP$67</c:f>
              <c:numCache>
                <c:formatCode>0%</c:formatCode>
                <c:ptCount val="3"/>
                <c:pt idx="0">
                  <c:v>0.33333333333333331</c:v>
                </c:pt>
                <c:pt idx="1">
                  <c:v>0</c:v>
                </c:pt>
                <c:pt idx="2">
                  <c:v>0.2</c:v>
                </c:pt>
              </c:numCache>
            </c:numRef>
          </c:val>
          <c:extLst>
            <c:ext xmlns:c16="http://schemas.microsoft.com/office/drawing/2014/chart" uri="{C3380CC4-5D6E-409C-BE32-E72D297353CC}">
              <c16:uniqueId val="{00000001-58DC-4181-A231-869CEF64113F}"/>
            </c:ext>
          </c:extLst>
        </c:ser>
        <c:ser>
          <c:idx val="2"/>
          <c:order val="2"/>
          <c:tx>
            <c:strRef>
              <c:f>'生徒（事前）'!$AQ$4</c:f>
              <c:strCache>
                <c:ptCount val="1"/>
                <c:pt idx="0">
                  <c:v>ウ</c:v>
                </c:pt>
              </c:strCache>
            </c:strRef>
          </c:tx>
          <c:spPr>
            <a:pattFill prst="pct30">
              <a:fgClr>
                <a:schemeClr val="tx1"/>
              </a:fgClr>
              <a:bgClr>
                <a:schemeClr val="bg1"/>
              </a:bgClr>
            </a:pattFill>
            <a:ln>
              <a:solidFill>
                <a:schemeClr val="tx1"/>
              </a:solidFill>
            </a:ln>
          </c:spPr>
          <c:invertIfNegative val="0"/>
          <c:dLbls>
            <c:spPr>
              <a:solidFill>
                <a:schemeClr val="bg1">
                  <a:lumMod val="95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'生徒（事前）'!$AN$65:$AN$67</c:f>
              <c:strCache>
                <c:ptCount val="3"/>
                <c:pt idx="0">
                  <c:v>男</c:v>
                </c:pt>
                <c:pt idx="1">
                  <c:v>女</c:v>
                </c:pt>
                <c:pt idx="2">
                  <c:v>合計</c:v>
                </c:pt>
              </c:strCache>
            </c:strRef>
          </c:cat>
          <c:val>
            <c:numRef>
              <c:f>'生徒（事前）'!$AQ$65:$AQ$67</c:f>
              <c:numCache>
                <c:formatCode>0%</c:formatCode>
                <c:ptCount val="3"/>
                <c:pt idx="0">
                  <c:v>0</c:v>
                </c:pt>
                <c:pt idx="1">
                  <c:v>0.5</c:v>
                </c:pt>
                <c:pt idx="2">
                  <c:v>0.2</c:v>
                </c:pt>
              </c:numCache>
            </c:numRef>
          </c:val>
          <c:extLst>
            <c:ext xmlns:c16="http://schemas.microsoft.com/office/drawing/2014/chart" uri="{C3380CC4-5D6E-409C-BE32-E72D297353CC}">
              <c16:uniqueId val="{00000002-58DC-4181-A231-869CEF64113F}"/>
            </c:ext>
          </c:extLst>
        </c:ser>
        <c:ser>
          <c:idx val="3"/>
          <c:order val="3"/>
          <c:tx>
            <c:strRef>
              <c:f>'生徒（事前）'!$AR$4</c:f>
              <c:strCache>
                <c:ptCount val="1"/>
                <c:pt idx="0">
                  <c:v>エ</c:v>
                </c:pt>
              </c:strCache>
            </c:strRef>
          </c:tx>
          <c:spPr>
            <a:pattFill prst="pct20">
              <a:fgClr>
                <a:schemeClr val="tx1"/>
              </a:fgClr>
              <a:bgClr>
                <a:schemeClr val="bg1"/>
              </a:bgClr>
            </a:pattFill>
            <a:ln>
              <a:solidFill>
                <a:schemeClr val="tx1"/>
              </a:solidFill>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'生徒（事前）'!$AN$65:$AN$67</c:f>
              <c:strCache>
                <c:ptCount val="3"/>
                <c:pt idx="0">
                  <c:v>男</c:v>
                </c:pt>
                <c:pt idx="1">
                  <c:v>女</c:v>
                </c:pt>
                <c:pt idx="2">
                  <c:v>合計</c:v>
                </c:pt>
              </c:strCache>
            </c:strRef>
          </c:cat>
          <c:val>
            <c:numRef>
              <c:f>'生徒（事前）'!$AR$65:$AR$67</c:f>
              <c:numCache>
                <c:formatCode>0%</c:formatCode>
                <c:ptCount val="3"/>
                <c:pt idx="0">
                  <c:v>0</c:v>
                </c:pt>
                <c:pt idx="1">
                  <c:v>0</c:v>
                </c:pt>
                <c:pt idx="2">
                  <c:v>0</c:v>
                </c:pt>
              </c:numCache>
            </c:numRef>
          </c:val>
          <c:extLst>
            <c:ext xmlns:c16="http://schemas.microsoft.com/office/drawing/2014/chart" uri="{C3380CC4-5D6E-409C-BE32-E72D297353CC}">
              <c16:uniqueId val="{00000003-58DC-4181-A231-869CEF64113F}"/>
            </c:ext>
          </c:extLst>
        </c:ser>
        <c:ser>
          <c:idx val="4"/>
          <c:order val="4"/>
          <c:tx>
            <c:strRef>
              <c:f>'生徒（事前）'!$AS$4</c:f>
              <c:strCache>
                <c:ptCount val="1"/>
                <c:pt idx="0">
                  <c:v>無回答</c:v>
                </c:pt>
              </c:strCache>
            </c:strRef>
          </c:tx>
          <c:spPr>
            <a:noFill/>
            <a:ln>
              <a:solidFill>
                <a:schemeClr val="tx1"/>
              </a:solidFill>
            </a:ln>
          </c:spPr>
          <c:invertIfNegative val="0"/>
          <c:cat>
            <c:strRef>
              <c:f>'生徒（事前）'!$AN$65:$AN$67</c:f>
              <c:strCache>
                <c:ptCount val="3"/>
                <c:pt idx="0">
                  <c:v>男</c:v>
                </c:pt>
                <c:pt idx="1">
                  <c:v>女</c:v>
                </c:pt>
                <c:pt idx="2">
                  <c:v>合計</c:v>
                </c:pt>
              </c:strCache>
            </c:strRef>
          </c:cat>
          <c:val>
            <c:numRef>
              <c:f>'生徒（事前）'!$AS$65:$AS$67</c:f>
              <c:numCache>
                <c:formatCode>0%</c:formatCode>
                <c:ptCount val="3"/>
                <c:pt idx="0">
                  <c:v>0</c:v>
                </c:pt>
                <c:pt idx="1">
                  <c:v>0</c:v>
                </c:pt>
                <c:pt idx="2">
                  <c:v>0</c:v>
                </c:pt>
              </c:numCache>
            </c:numRef>
          </c:val>
          <c:extLst>
            <c:ext xmlns:c16="http://schemas.microsoft.com/office/drawing/2014/chart" uri="{C3380CC4-5D6E-409C-BE32-E72D297353CC}">
              <c16:uniqueId val="{00000004-58DC-4181-A231-869CEF64113F}"/>
            </c:ext>
          </c:extLst>
        </c:ser>
        <c:dLbls>
          <c:showLegendKey val="0"/>
          <c:showVal val="0"/>
          <c:showCatName val="0"/>
          <c:showSerName val="0"/>
          <c:showPercent val="0"/>
          <c:showBubbleSize val="0"/>
        </c:dLbls>
        <c:gapWidth val="51"/>
        <c:overlap val="100"/>
        <c:axId val="267746160"/>
        <c:axId val="267742632"/>
      </c:barChart>
      <c:catAx>
        <c:axId val="267746160"/>
        <c:scaling>
          <c:orientation val="maxMin"/>
        </c:scaling>
        <c:delete val="0"/>
        <c:axPos val="l"/>
        <c:numFmt formatCode="General" sourceLinked="0"/>
        <c:majorTickMark val="out"/>
        <c:minorTickMark val="none"/>
        <c:tickLblPos val="nextTo"/>
        <c:crossAx val="267742632"/>
        <c:crosses val="autoZero"/>
        <c:auto val="1"/>
        <c:lblAlgn val="ctr"/>
        <c:lblOffset val="100"/>
        <c:noMultiLvlLbl val="0"/>
      </c:catAx>
      <c:valAx>
        <c:axId val="267742632"/>
        <c:scaling>
          <c:orientation val="minMax"/>
        </c:scaling>
        <c:delete val="0"/>
        <c:axPos val="t"/>
        <c:majorGridlines/>
        <c:numFmt formatCode="0%" sourceLinked="1"/>
        <c:majorTickMark val="out"/>
        <c:minorTickMark val="none"/>
        <c:tickLblPos val="nextTo"/>
        <c:crossAx val="267746160"/>
        <c:crosses val="autoZero"/>
        <c:crossBetween val="between"/>
      </c:valAx>
      <c:spPr>
        <a:ln>
          <a:solidFill>
            <a:schemeClr val="tx1"/>
          </a:solidFill>
        </a:ln>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'生徒（事前）'!$AO$4</c:f>
              <c:strCache>
                <c:ptCount val="1"/>
                <c:pt idx="0">
                  <c:v>ア</c:v>
                </c:pt>
              </c:strCache>
            </c:strRef>
          </c:tx>
          <c:spPr>
            <a:pattFill prst="pct90">
              <a:fgClr>
                <a:schemeClr val="tx1"/>
              </a:fgClr>
              <a:bgClr>
                <a:schemeClr val="bg1"/>
              </a:bgClr>
            </a:pattFill>
            <a:ln>
              <a:solidFill>
                <a:schemeClr val="tx1"/>
              </a:solidFill>
            </a:ln>
          </c:spPr>
          <c:invertIfNegative val="0"/>
          <c:dLbls>
            <c:spPr>
              <a:solidFill>
                <a:schemeClr val="tx1"/>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'生徒（事前）'!$AN$77:$AN$79</c:f>
              <c:strCache>
                <c:ptCount val="3"/>
                <c:pt idx="0">
                  <c:v>男</c:v>
                </c:pt>
                <c:pt idx="1">
                  <c:v>女</c:v>
                </c:pt>
                <c:pt idx="2">
                  <c:v>合計</c:v>
                </c:pt>
              </c:strCache>
            </c:strRef>
          </c:cat>
          <c:val>
            <c:numRef>
              <c:f>'生徒（事前）'!$AO$77:$AO$79</c:f>
              <c:numCache>
                <c:formatCode>0%</c:formatCode>
                <c:ptCount val="3"/>
                <c:pt idx="0">
                  <c:v>0.33333333333333331</c:v>
                </c:pt>
                <c:pt idx="1">
                  <c:v>0</c:v>
                </c:pt>
                <c:pt idx="2">
                  <c:v>0.2</c:v>
                </c:pt>
              </c:numCache>
            </c:numRef>
          </c:val>
          <c:extLst>
            <c:ext xmlns:c16="http://schemas.microsoft.com/office/drawing/2014/chart" uri="{C3380CC4-5D6E-409C-BE32-E72D297353CC}">
              <c16:uniqueId val="{00000000-6A0D-4762-B44F-064980999270}"/>
            </c:ext>
          </c:extLst>
        </c:ser>
        <c:ser>
          <c:idx val="1"/>
          <c:order val="1"/>
          <c:tx>
            <c:strRef>
              <c:f>'生徒（事前）'!$AP$4</c:f>
              <c:strCache>
                <c:ptCount val="1"/>
                <c:pt idx="0">
                  <c:v>イ</c:v>
                </c:pt>
              </c:strCache>
            </c:strRef>
          </c:tx>
          <c:spPr>
            <a:pattFill prst="pct70">
              <a:fgClr>
                <a:schemeClr val="tx1"/>
              </a:fgClr>
              <a:bgClr>
                <a:schemeClr val="bg1"/>
              </a:bgClr>
            </a:pattFill>
            <a:ln>
              <a:solidFill>
                <a:schemeClr val="tx1"/>
              </a:solidFill>
            </a:ln>
          </c:spPr>
          <c:invertIfNegative val="0"/>
          <c:dLbls>
            <c:spPr>
              <a:solidFill>
                <a:schemeClr val="tx1">
                  <a:lumMod val="75000"/>
                  <a:lumOff val="25000"/>
                </a:schemeClr>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'生徒（事前）'!$AN$77:$AN$79</c:f>
              <c:strCache>
                <c:ptCount val="3"/>
                <c:pt idx="0">
                  <c:v>男</c:v>
                </c:pt>
                <c:pt idx="1">
                  <c:v>女</c:v>
                </c:pt>
                <c:pt idx="2">
                  <c:v>合計</c:v>
                </c:pt>
              </c:strCache>
            </c:strRef>
          </c:cat>
          <c:val>
            <c:numRef>
              <c:f>'生徒（事前）'!$AP$77:$AP$79</c:f>
              <c:numCache>
                <c:formatCode>0%</c:formatCode>
                <c:ptCount val="3"/>
                <c:pt idx="0">
                  <c:v>0.33333333333333331</c:v>
                </c:pt>
                <c:pt idx="1">
                  <c:v>1</c:v>
                </c:pt>
                <c:pt idx="2">
                  <c:v>0.6</c:v>
                </c:pt>
              </c:numCache>
            </c:numRef>
          </c:val>
          <c:extLst>
            <c:ext xmlns:c16="http://schemas.microsoft.com/office/drawing/2014/chart" uri="{C3380CC4-5D6E-409C-BE32-E72D297353CC}">
              <c16:uniqueId val="{00000001-6A0D-4762-B44F-064980999270}"/>
            </c:ext>
          </c:extLst>
        </c:ser>
        <c:ser>
          <c:idx val="2"/>
          <c:order val="2"/>
          <c:tx>
            <c:strRef>
              <c:f>'生徒（事前）'!$AQ$4</c:f>
              <c:strCache>
                <c:ptCount val="1"/>
                <c:pt idx="0">
                  <c:v>ウ</c:v>
                </c:pt>
              </c:strCache>
            </c:strRef>
          </c:tx>
          <c:spPr>
            <a:pattFill prst="pct30">
              <a:fgClr>
                <a:schemeClr val="tx1"/>
              </a:fgClr>
              <a:bgClr>
                <a:schemeClr val="bg1"/>
              </a:bgClr>
            </a:pattFill>
            <a:ln>
              <a:solidFill>
                <a:schemeClr val="tx1"/>
              </a:solidFill>
            </a:ln>
          </c:spPr>
          <c:invertIfNegative val="0"/>
          <c:dLbls>
            <c:spPr>
              <a:solidFill>
                <a:schemeClr val="bg1">
                  <a:lumMod val="95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'生徒（事前）'!$AN$77:$AN$79</c:f>
              <c:strCache>
                <c:ptCount val="3"/>
                <c:pt idx="0">
                  <c:v>男</c:v>
                </c:pt>
                <c:pt idx="1">
                  <c:v>女</c:v>
                </c:pt>
                <c:pt idx="2">
                  <c:v>合計</c:v>
                </c:pt>
              </c:strCache>
            </c:strRef>
          </c:cat>
          <c:val>
            <c:numRef>
              <c:f>'生徒（事前）'!$AQ$77:$AQ$79</c:f>
              <c:numCache>
                <c:formatCode>0%</c:formatCode>
                <c:ptCount val="3"/>
                <c:pt idx="0">
                  <c:v>0.33333333333333331</c:v>
                </c:pt>
                <c:pt idx="1">
                  <c:v>0</c:v>
                </c:pt>
                <c:pt idx="2">
                  <c:v>0.2</c:v>
                </c:pt>
              </c:numCache>
            </c:numRef>
          </c:val>
          <c:extLst>
            <c:ext xmlns:c16="http://schemas.microsoft.com/office/drawing/2014/chart" uri="{C3380CC4-5D6E-409C-BE32-E72D297353CC}">
              <c16:uniqueId val="{00000002-6A0D-4762-B44F-064980999270}"/>
            </c:ext>
          </c:extLst>
        </c:ser>
        <c:ser>
          <c:idx val="3"/>
          <c:order val="3"/>
          <c:tx>
            <c:strRef>
              <c:f>'生徒（事前）'!$AR$4</c:f>
              <c:strCache>
                <c:ptCount val="1"/>
                <c:pt idx="0">
                  <c:v>エ</c:v>
                </c:pt>
              </c:strCache>
            </c:strRef>
          </c:tx>
          <c:spPr>
            <a:pattFill prst="pct20">
              <a:fgClr>
                <a:schemeClr val="tx1"/>
              </a:fgClr>
              <a:bgClr>
                <a:schemeClr val="bg1"/>
              </a:bgClr>
            </a:pattFill>
            <a:ln>
              <a:solidFill>
                <a:schemeClr val="tx1"/>
              </a:solidFill>
            </a:ln>
          </c:spPr>
          <c:invertIfNegative val="0"/>
          <c:dLbls>
            <c:dLbl>
              <c:idx val="0"/>
              <c:layout>
                <c:manualLayout>
                  <c:x val="2.9268292682926831E-2"/>
                  <c:y val="1.8636723663979873E-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A0D-4762-B44F-064980999270}"/>
                </c:ext>
              </c:extLst>
            </c:dLbl>
            <c:dLbl>
              <c:idx val="1"/>
              <c:layout>
                <c:manualLayout>
                  <c:x val="3.902439024390243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A0D-4762-B44F-064980999270}"/>
                </c:ext>
              </c:extLst>
            </c:dLbl>
            <c:dLbl>
              <c:idx val="2"/>
              <c:layout>
                <c:manualLayout>
                  <c:x val="4.227642276422764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A0D-4762-B44F-064980999270}"/>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'生徒（事前）'!$AN$77:$AN$79</c:f>
              <c:strCache>
                <c:ptCount val="3"/>
                <c:pt idx="0">
                  <c:v>男</c:v>
                </c:pt>
                <c:pt idx="1">
                  <c:v>女</c:v>
                </c:pt>
                <c:pt idx="2">
                  <c:v>合計</c:v>
                </c:pt>
              </c:strCache>
            </c:strRef>
          </c:cat>
          <c:val>
            <c:numRef>
              <c:f>'生徒（事前）'!$AR$77:$AR$79</c:f>
              <c:numCache>
                <c:formatCode>0%</c:formatCode>
                <c:ptCount val="3"/>
                <c:pt idx="0">
                  <c:v>0</c:v>
                </c:pt>
                <c:pt idx="1">
                  <c:v>0</c:v>
                </c:pt>
                <c:pt idx="2">
                  <c:v>0</c:v>
                </c:pt>
              </c:numCache>
            </c:numRef>
          </c:val>
          <c:extLst>
            <c:ext xmlns:c16="http://schemas.microsoft.com/office/drawing/2014/chart" uri="{C3380CC4-5D6E-409C-BE32-E72D297353CC}">
              <c16:uniqueId val="{00000006-6A0D-4762-B44F-064980999270}"/>
            </c:ext>
          </c:extLst>
        </c:ser>
        <c:ser>
          <c:idx val="4"/>
          <c:order val="4"/>
          <c:tx>
            <c:strRef>
              <c:f>'生徒（事前）'!$AS$4</c:f>
              <c:strCache>
                <c:ptCount val="1"/>
                <c:pt idx="0">
                  <c:v>無回答</c:v>
                </c:pt>
              </c:strCache>
            </c:strRef>
          </c:tx>
          <c:spPr>
            <a:noFill/>
            <a:ln>
              <a:solidFill>
                <a:schemeClr val="tx1"/>
              </a:solidFill>
            </a:ln>
          </c:spPr>
          <c:invertIfNegative val="0"/>
          <c:cat>
            <c:strRef>
              <c:f>'生徒（事前）'!$AN$77:$AN$79</c:f>
              <c:strCache>
                <c:ptCount val="3"/>
                <c:pt idx="0">
                  <c:v>男</c:v>
                </c:pt>
                <c:pt idx="1">
                  <c:v>女</c:v>
                </c:pt>
                <c:pt idx="2">
                  <c:v>合計</c:v>
                </c:pt>
              </c:strCache>
            </c:strRef>
          </c:cat>
          <c:val>
            <c:numRef>
              <c:f>'生徒（事前）'!$AS$77:$AS$79</c:f>
              <c:numCache>
                <c:formatCode>0%</c:formatCode>
                <c:ptCount val="3"/>
                <c:pt idx="0">
                  <c:v>0</c:v>
                </c:pt>
                <c:pt idx="1">
                  <c:v>0</c:v>
                </c:pt>
                <c:pt idx="2">
                  <c:v>0</c:v>
                </c:pt>
              </c:numCache>
            </c:numRef>
          </c:val>
          <c:extLst>
            <c:ext xmlns:c16="http://schemas.microsoft.com/office/drawing/2014/chart" uri="{C3380CC4-5D6E-409C-BE32-E72D297353CC}">
              <c16:uniqueId val="{00000007-6A0D-4762-B44F-064980999270}"/>
            </c:ext>
          </c:extLst>
        </c:ser>
        <c:dLbls>
          <c:showLegendKey val="0"/>
          <c:showVal val="0"/>
          <c:showCatName val="0"/>
          <c:showSerName val="0"/>
          <c:showPercent val="0"/>
          <c:showBubbleSize val="0"/>
        </c:dLbls>
        <c:gapWidth val="51"/>
        <c:overlap val="100"/>
        <c:axId val="267745768"/>
        <c:axId val="267746552"/>
      </c:barChart>
      <c:catAx>
        <c:axId val="267745768"/>
        <c:scaling>
          <c:orientation val="maxMin"/>
        </c:scaling>
        <c:delete val="0"/>
        <c:axPos val="l"/>
        <c:numFmt formatCode="General" sourceLinked="0"/>
        <c:majorTickMark val="out"/>
        <c:minorTickMark val="none"/>
        <c:tickLblPos val="nextTo"/>
        <c:crossAx val="267746552"/>
        <c:crosses val="autoZero"/>
        <c:auto val="1"/>
        <c:lblAlgn val="ctr"/>
        <c:lblOffset val="100"/>
        <c:noMultiLvlLbl val="0"/>
      </c:catAx>
      <c:valAx>
        <c:axId val="267746552"/>
        <c:scaling>
          <c:orientation val="minMax"/>
        </c:scaling>
        <c:delete val="0"/>
        <c:axPos val="t"/>
        <c:majorGridlines/>
        <c:numFmt formatCode="0%" sourceLinked="1"/>
        <c:majorTickMark val="out"/>
        <c:minorTickMark val="none"/>
        <c:tickLblPos val="nextTo"/>
        <c:crossAx val="267745768"/>
        <c:crosses val="autoZero"/>
        <c:crossBetween val="between"/>
      </c:valAx>
      <c:spPr>
        <a:ln>
          <a:solidFill>
            <a:schemeClr val="tx1"/>
          </a:solidFill>
        </a:ln>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'生徒（事前）'!$AO$4</c:f>
              <c:strCache>
                <c:ptCount val="1"/>
                <c:pt idx="0">
                  <c:v>ア</c:v>
                </c:pt>
              </c:strCache>
            </c:strRef>
          </c:tx>
          <c:spPr>
            <a:pattFill prst="pct90">
              <a:fgClr>
                <a:schemeClr val="tx1"/>
              </a:fgClr>
              <a:bgClr>
                <a:schemeClr val="bg1"/>
              </a:bgClr>
            </a:pattFill>
            <a:ln>
              <a:solidFill>
                <a:schemeClr val="tx1"/>
              </a:solidFill>
            </a:ln>
          </c:spPr>
          <c:invertIfNegative val="0"/>
          <c:dLbls>
            <c:spPr>
              <a:solidFill>
                <a:schemeClr val="tx1"/>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'生徒（事前）'!$AN$89:$AN$91</c:f>
              <c:strCache>
                <c:ptCount val="3"/>
                <c:pt idx="0">
                  <c:v>男</c:v>
                </c:pt>
                <c:pt idx="1">
                  <c:v>女</c:v>
                </c:pt>
                <c:pt idx="2">
                  <c:v>合計</c:v>
                </c:pt>
              </c:strCache>
            </c:strRef>
          </c:cat>
          <c:val>
            <c:numRef>
              <c:f>'生徒（事前）'!$AO$89:$AO$91</c:f>
              <c:numCache>
                <c:formatCode>0%</c:formatCode>
                <c:ptCount val="3"/>
                <c:pt idx="0">
                  <c:v>0.66666666666666663</c:v>
                </c:pt>
                <c:pt idx="1">
                  <c:v>0</c:v>
                </c:pt>
                <c:pt idx="2">
                  <c:v>0.4</c:v>
                </c:pt>
              </c:numCache>
            </c:numRef>
          </c:val>
          <c:extLst>
            <c:ext xmlns:c16="http://schemas.microsoft.com/office/drawing/2014/chart" uri="{C3380CC4-5D6E-409C-BE32-E72D297353CC}">
              <c16:uniqueId val="{00000000-234D-44A6-8687-AA07971F032E}"/>
            </c:ext>
          </c:extLst>
        </c:ser>
        <c:ser>
          <c:idx val="1"/>
          <c:order val="1"/>
          <c:tx>
            <c:strRef>
              <c:f>'生徒（事前）'!$AP$4</c:f>
              <c:strCache>
                <c:ptCount val="1"/>
                <c:pt idx="0">
                  <c:v>イ</c:v>
                </c:pt>
              </c:strCache>
            </c:strRef>
          </c:tx>
          <c:spPr>
            <a:pattFill prst="pct70">
              <a:fgClr>
                <a:schemeClr val="tx1"/>
              </a:fgClr>
              <a:bgClr>
                <a:schemeClr val="bg1"/>
              </a:bgClr>
            </a:pattFill>
            <a:ln>
              <a:solidFill>
                <a:schemeClr val="tx1"/>
              </a:solidFill>
            </a:ln>
          </c:spPr>
          <c:invertIfNegative val="0"/>
          <c:dLbls>
            <c:spPr>
              <a:solidFill>
                <a:schemeClr val="tx1">
                  <a:lumMod val="75000"/>
                  <a:lumOff val="25000"/>
                </a:schemeClr>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'生徒（事前）'!$AN$89:$AN$91</c:f>
              <c:strCache>
                <c:ptCount val="3"/>
                <c:pt idx="0">
                  <c:v>男</c:v>
                </c:pt>
                <c:pt idx="1">
                  <c:v>女</c:v>
                </c:pt>
                <c:pt idx="2">
                  <c:v>合計</c:v>
                </c:pt>
              </c:strCache>
            </c:strRef>
          </c:cat>
          <c:val>
            <c:numRef>
              <c:f>'生徒（事前）'!$AP$89:$AP$91</c:f>
              <c:numCache>
                <c:formatCode>0%</c:formatCode>
                <c:ptCount val="3"/>
                <c:pt idx="0">
                  <c:v>0.33333333333333331</c:v>
                </c:pt>
                <c:pt idx="1">
                  <c:v>0.5</c:v>
                </c:pt>
                <c:pt idx="2">
                  <c:v>0.4</c:v>
                </c:pt>
              </c:numCache>
            </c:numRef>
          </c:val>
          <c:extLst>
            <c:ext xmlns:c16="http://schemas.microsoft.com/office/drawing/2014/chart" uri="{C3380CC4-5D6E-409C-BE32-E72D297353CC}">
              <c16:uniqueId val="{00000001-234D-44A6-8687-AA07971F032E}"/>
            </c:ext>
          </c:extLst>
        </c:ser>
        <c:ser>
          <c:idx val="2"/>
          <c:order val="2"/>
          <c:tx>
            <c:strRef>
              <c:f>'生徒（事前）'!$AQ$4</c:f>
              <c:strCache>
                <c:ptCount val="1"/>
                <c:pt idx="0">
                  <c:v>ウ</c:v>
                </c:pt>
              </c:strCache>
            </c:strRef>
          </c:tx>
          <c:spPr>
            <a:pattFill prst="pct30">
              <a:fgClr>
                <a:schemeClr val="tx1"/>
              </a:fgClr>
              <a:bgClr>
                <a:schemeClr val="bg1"/>
              </a:bgClr>
            </a:pattFill>
            <a:ln>
              <a:solidFill>
                <a:schemeClr val="tx1"/>
              </a:solidFill>
            </a:ln>
          </c:spPr>
          <c:invertIfNegative val="0"/>
          <c:dLbls>
            <c:spPr>
              <a:solidFill>
                <a:schemeClr val="bg1">
                  <a:lumMod val="95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'生徒（事前）'!$AN$89:$AN$91</c:f>
              <c:strCache>
                <c:ptCount val="3"/>
                <c:pt idx="0">
                  <c:v>男</c:v>
                </c:pt>
                <c:pt idx="1">
                  <c:v>女</c:v>
                </c:pt>
                <c:pt idx="2">
                  <c:v>合計</c:v>
                </c:pt>
              </c:strCache>
            </c:strRef>
          </c:cat>
          <c:val>
            <c:numRef>
              <c:f>'生徒（事前）'!$AQ$89:$AQ$91</c:f>
              <c:numCache>
                <c:formatCode>0%</c:formatCode>
                <c:ptCount val="3"/>
                <c:pt idx="0">
                  <c:v>0</c:v>
                </c:pt>
                <c:pt idx="1">
                  <c:v>0.5</c:v>
                </c:pt>
                <c:pt idx="2">
                  <c:v>0.2</c:v>
                </c:pt>
              </c:numCache>
            </c:numRef>
          </c:val>
          <c:extLst>
            <c:ext xmlns:c16="http://schemas.microsoft.com/office/drawing/2014/chart" uri="{C3380CC4-5D6E-409C-BE32-E72D297353CC}">
              <c16:uniqueId val="{00000002-234D-44A6-8687-AA07971F032E}"/>
            </c:ext>
          </c:extLst>
        </c:ser>
        <c:ser>
          <c:idx val="3"/>
          <c:order val="3"/>
          <c:tx>
            <c:strRef>
              <c:f>'生徒（事前）'!$AR$4</c:f>
              <c:strCache>
                <c:ptCount val="1"/>
                <c:pt idx="0">
                  <c:v>エ</c:v>
                </c:pt>
              </c:strCache>
            </c:strRef>
          </c:tx>
          <c:spPr>
            <a:pattFill prst="pct20">
              <a:fgClr>
                <a:schemeClr val="tx1"/>
              </a:fgClr>
              <a:bgClr>
                <a:schemeClr val="bg1"/>
              </a:bgClr>
            </a:pattFill>
            <a:ln>
              <a:solidFill>
                <a:schemeClr val="tx1"/>
              </a:solidFill>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'生徒（事前）'!$AN$89:$AN$91</c:f>
              <c:strCache>
                <c:ptCount val="3"/>
                <c:pt idx="0">
                  <c:v>男</c:v>
                </c:pt>
                <c:pt idx="1">
                  <c:v>女</c:v>
                </c:pt>
                <c:pt idx="2">
                  <c:v>合計</c:v>
                </c:pt>
              </c:strCache>
            </c:strRef>
          </c:cat>
          <c:val>
            <c:numRef>
              <c:f>'生徒（事前）'!$AR$89:$AR$91</c:f>
              <c:numCache>
                <c:formatCode>0%</c:formatCode>
                <c:ptCount val="3"/>
                <c:pt idx="0">
                  <c:v>0</c:v>
                </c:pt>
                <c:pt idx="1">
                  <c:v>0</c:v>
                </c:pt>
                <c:pt idx="2">
                  <c:v>0</c:v>
                </c:pt>
              </c:numCache>
            </c:numRef>
          </c:val>
          <c:extLst>
            <c:ext xmlns:c16="http://schemas.microsoft.com/office/drawing/2014/chart" uri="{C3380CC4-5D6E-409C-BE32-E72D297353CC}">
              <c16:uniqueId val="{00000003-234D-44A6-8687-AA07971F032E}"/>
            </c:ext>
          </c:extLst>
        </c:ser>
        <c:ser>
          <c:idx val="4"/>
          <c:order val="4"/>
          <c:tx>
            <c:strRef>
              <c:f>'生徒（事前）'!$AS$4</c:f>
              <c:strCache>
                <c:ptCount val="1"/>
                <c:pt idx="0">
                  <c:v>無回答</c:v>
                </c:pt>
              </c:strCache>
            </c:strRef>
          </c:tx>
          <c:spPr>
            <a:noFill/>
            <a:ln>
              <a:solidFill>
                <a:schemeClr val="tx1"/>
              </a:solidFill>
            </a:ln>
          </c:spPr>
          <c:invertIfNegative val="0"/>
          <c:cat>
            <c:strRef>
              <c:f>'生徒（事前）'!$AN$89:$AN$91</c:f>
              <c:strCache>
                <c:ptCount val="3"/>
                <c:pt idx="0">
                  <c:v>男</c:v>
                </c:pt>
                <c:pt idx="1">
                  <c:v>女</c:v>
                </c:pt>
                <c:pt idx="2">
                  <c:v>合計</c:v>
                </c:pt>
              </c:strCache>
            </c:strRef>
          </c:cat>
          <c:val>
            <c:numRef>
              <c:f>'生徒（事前）'!$AS$89:$AS$91</c:f>
              <c:numCache>
                <c:formatCode>0%</c:formatCode>
                <c:ptCount val="3"/>
                <c:pt idx="0">
                  <c:v>0</c:v>
                </c:pt>
                <c:pt idx="1">
                  <c:v>0</c:v>
                </c:pt>
                <c:pt idx="2">
                  <c:v>0</c:v>
                </c:pt>
              </c:numCache>
            </c:numRef>
          </c:val>
          <c:extLst>
            <c:ext xmlns:c16="http://schemas.microsoft.com/office/drawing/2014/chart" uri="{C3380CC4-5D6E-409C-BE32-E72D297353CC}">
              <c16:uniqueId val="{00000004-234D-44A6-8687-AA07971F032E}"/>
            </c:ext>
          </c:extLst>
        </c:ser>
        <c:dLbls>
          <c:showLegendKey val="0"/>
          <c:showVal val="0"/>
          <c:showCatName val="0"/>
          <c:showSerName val="0"/>
          <c:showPercent val="0"/>
          <c:showBubbleSize val="0"/>
        </c:dLbls>
        <c:gapWidth val="51"/>
        <c:overlap val="100"/>
        <c:axId val="268489784"/>
        <c:axId val="268484688"/>
      </c:barChart>
      <c:catAx>
        <c:axId val="268489784"/>
        <c:scaling>
          <c:orientation val="maxMin"/>
        </c:scaling>
        <c:delete val="0"/>
        <c:axPos val="l"/>
        <c:numFmt formatCode="General" sourceLinked="0"/>
        <c:majorTickMark val="out"/>
        <c:minorTickMark val="none"/>
        <c:tickLblPos val="nextTo"/>
        <c:crossAx val="268484688"/>
        <c:crosses val="autoZero"/>
        <c:auto val="1"/>
        <c:lblAlgn val="ctr"/>
        <c:lblOffset val="100"/>
        <c:noMultiLvlLbl val="0"/>
      </c:catAx>
      <c:valAx>
        <c:axId val="268484688"/>
        <c:scaling>
          <c:orientation val="minMax"/>
        </c:scaling>
        <c:delete val="0"/>
        <c:axPos val="t"/>
        <c:majorGridlines/>
        <c:numFmt formatCode="0%" sourceLinked="1"/>
        <c:majorTickMark val="out"/>
        <c:minorTickMark val="none"/>
        <c:tickLblPos val="nextTo"/>
        <c:crossAx val="268489784"/>
        <c:crosses val="autoZero"/>
        <c:crossBetween val="between"/>
      </c:valAx>
      <c:spPr>
        <a:ln>
          <a:solidFill>
            <a:schemeClr val="tx1"/>
          </a:solidFill>
        </a:ln>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'生徒（事前）'!$AO$4</c:f>
              <c:strCache>
                <c:ptCount val="1"/>
                <c:pt idx="0">
                  <c:v>ア</c:v>
                </c:pt>
              </c:strCache>
            </c:strRef>
          </c:tx>
          <c:spPr>
            <a:pattFill prst="pct90">
              <a:fgClr>
                <a:schemeClr val="tx1"/>
              </a:fgClr>
              <a:bgClr>
                <a:schemeClr val="bg1"/>
              </a:bgClr>
            </a:pattFill>
            <a:ln>
              <a:solidFill>
                <a:schemeClr val="tx1"/>
              </a:solidFill>
            </a:ln>
          </c:spPr>
          <c:invertIfNegative val="0"/>
          <c:dLbls>
            <c:spPr>
              <a:solidFill>
                <a:schemeClr val="tx1"/>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'生徒（事前）'!$AN$101:$AN$103</c:f>
              <c:strCache>
                <c:ptCount val="3"/>
                <c:pt idx="0">
                  <c:v>男</c:v>
                </c:pt>
                <c:pt idx="1">
                  <c:v>女</c:v>
                </c:pt>
                <c:pt idx="2">
                  <c:v>合計</c:v>
                </c:pt>
              </c:strCache>
            </c:strRef>
          </c:cat>
          <c:val>
            <c:numRef>
              <c:f>'生徒（事前）'!$AO$101:$AO$103</c:f>
              <c:numCache>
                <c:formatCode>0%</c:formatCode>
                <c:ptCount val="3"/>
                <c:pt idx="0">
                  <c:v>0.33333333333333331</c:v>
                </c:pt>
                <c:pt idx="1">
                  <c:v>0.5</c:v>
                </c:pt>
                <c:pt idx="2">
                  <c:v>0.4</c:v>
                </c:pt>
              </c:numCache>
            </c:numRef>
          </c:val>
          <c:extLst>
            <c:ext xmlns:c16="http://schemas.microsoft.com/office/drawing/2014/chart" uri="{C3380CC4-5D6E-409C-BE32-E72D297353CC}">
              <c16:uniqueId val="{00000000-D6AD-41B3-8F22-21221374D416}"/>
            </c:ext>
          </c:extLst>
        </c:ser>
        <c:ser>
          <c:idx val="1"/>
          <c:order val="1"/>
          <c:tx>
            <c:strRef>
              <c:f>'生徒（事前）'!$AP$4</c:f>
              <c:strCache>
                <c:ptCount val="1"/>
                <c:pt idx="0">
                  <c:v>イ</c:v>
                </c:pt>
              </c:strCache>
            </c:strRef>
          </c:tx>
          <c:spPr>
            <a:pattFill prst="pct70">
              <a:fgClr>
                <a:schemeClr val="tx1"/>
              </a:fgClr>
              <a:bgClr>
                <a:schemeClr val="bg1"/>
              </a:bgClr>
            </a:pattFill>
            <a:ln>
              <a:solidFill>
                <a:schemeClr val="tx1"/>
              </a:solidFill>
            </a:ln>
          </c:spPr>
          <c:invertIfNegative val="0"/>
          <c:dLbls>
            <c:spPr>
              <a:solidFill>
                <a:schemeClr val="tx1">
                  <a:lumMod val="75000"/>
                  <a:lumOff val="25000"/>
                </a:schemeClr>
              </a:solid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'生徒（事前）'!$AN$101:$AN$103</c:f>
              <c:strCache>
                <c:ptCount val="3"/>
                <c:pt idx="0">
                  <c:v>男</c:v>
                </c:pt>
                <c:pt idx="1">
                  <c:v>女</c:v>
                </c:pt>
                <c:pt idx="2">
                  <c:v>合計</c:v>
                </c:pt>
              </c:strCache>
            </c:strRef>
          </c:cat>
          <c:val>
            <c:numRef>
              <c:f>'生徒（事前）'!$AP$101:$AP$103</c:f>
              <c:numCache>
                <c:formatCode>0%</c:formatCode>
                <c:ptCount val="3"/>
                <c:pt idx="0">
                  <c:v>0.33333333333333331</c:v>
                </c:pt>
                <c:pt idx="1">
                  <c:v>0.5</c:v>
                </c:pt>
                <c:pt idx="2">
                  <c:v>0.4</c:v>
                </c:pt>
              </c:numCache>
            </c:numRef>
          </c:val>
          <c:extLst>
            <c:ext xmlns:c16="http://schemas.microsoft.com/office/drawing/2014/chart" uri="{C3380CC4-5D6E-409C-BE32-E72D297353CC}">
              <c16:uniqueId val="{00000001-D6AD-41B3-8F22-21221374D416}"/>
            </c:ext>
          </c:extLst>
        </c:ser>
        <c:ser>
          <c:idx val="2"/>
          <c:order val="2"/>
          <c:tx>
            <c:strRef>
              <c:f>'生徒（事前）'!$AQ$4</c:f>
              <c:strCache>
                <c:ptCount val="1"/>
                <c:pt idx="0">
                  <c:v>ウ</c:v>
                </c:pt>
              </c:strCache>
            </c:strRef>
          </c:tx>
          <c:spPr>
            <a:pattFill prst="pct30">
              <a:fgClr>
                <a:schemeClr val="tx1"/>
              </a:fgClr>
              <a:bgClr>
                <a:schemeClr val="bg1"/>
              </a:bgClr>
            </a:pattFill>
            <a:ln>
              <a:solidFill>
                <a:schemeClr val="tx1"/>
              </a:solidFill>
            </a:ln>
          </c:spPr>
          <c:invertIfNegative val="0"/>
          <c:dLbls>
            <c:spPr>
              <a:solidFill>
                <a:schemeClr val="bg1">
                  <a:lumMod val="95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'生徒（事前）'!$AN$101:$AN$103</c:f>
              <c:strCache>
                <c:ptCount val="3"/>
                <c:pt idx="0">
                  <c:v>男</c:v>
                </c:pt>
                <c:pt idx="1">
                  <c:v>女</c:v>
                </c:pt>
                <c:pt idx="2">
                  <c:v>合計</c:v>
                </c:pt>
              </c:strCache>
            </c:strRef>
          </c:cat>
          <c:val>
            <c:numRef>
              <c:f>'生徒（事前）'!$AQ$101:$AQ$103</c:f>
              <c:numCache>
                <c:formatCode>0%</c:formatCode>
                <c:ptCount val="3"/>
                <c:pt idx="0">
                  <c:v>0.33333333333333331</c:v>
                </c:pt>
                <c:pt idx="1">
                  <c:v>0</c:v>
                </c:pt>
                <c:pt idx="2">
                  <c:v>0.2</c:v>
                </c:pt>
              </c:numCache>
            </c:numRef>
          </c:val>
          <c:extLst>
            <c:ext xmlns:c16="http://schemas.microsoft.com/office/drawing/2014/chart" uri="{C3380CC4-5D6E-409C-BE32-E72D297353CC}">
              <c16:uniqueId val="{00000002-D6AD-41B3-8F22-21221374D416}"/>
            </c:ext>
          </c:extLst>
        </c:ser>
        <c:ser>
          <c:idx val="3"/>
          <c:order val="3"/>
          <c:tx>
            <c:strRef>
              <c:f>'生徒（事前）'!$AR$4</c:f>
              <c:strCache>
                <c:ptCount val="1"/>
                <c:pt idx="0">
                  <c:v>エ</c:v>
                </c:pt>
              </c:strCache>
            </c:strRef>
          </c:tx>
          <c:spPr>
            <a:pattFill prst="pct20">
              <a:fgClr>
                <a:schemeClr val="tx1"/>
              </a:fgClr>
              <a:bgClr>
                <a:schemeClr val="bg1"/>
              </a:bgClr>
            </a:pattFill>
            <a:ln>
              <a:solidFill>
                <a:schemeClr val="tx1"/>
              </a:solidFill>
            </a:ln>
          </c:spPr>
          <c:invertIfNegative val="0"/>
          <c:dLbls>
            <c:dLbl>
              <c:idx val="0"/>
              <c:layout>
                <c:manualLayout>
                  <c:x val="2.9268292682926831E-2"/>
                  <c:y val="1.8636723663979873E-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6AD-41B3-8F22-21221374D416}"/>
                </c:ext>
              </c:extLst>
            </c:dLbl>
            <c:dLbl>
              <c:idx val="1"/>
              <c:layout>
                <c:manualLayout>
                  <c:x val="3.902439024390243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6AD-41B3-8F22-21221374D416}"/>
                </c:ext>
              </c:extLst>
            </c:dLbl>
            <c:dLbl>
              <c:idx val="2"/>
              <c:layout>
                <c:manualLayout>
                  <c:x val="4.227642276422764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6AD-41B3-8F22-21221374D416}"/>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'生徒（事前）'!$AN$101:$AN$103</c:f>
              <c:strCache>
                <c:ptCount val="3"/>
                <c:pt idx="0">
                  <c:v>男</c:v>
                </c:pt>
                <c:pt idx="1">
                  <c:v>女</c:v>
                </c:pt>
                <c:pt idx="2">
                  <c:v>合計</c:v>
                </c:pt>
              </c:strCache>
            </c:strRef>
          </c:cat>
          <c:val>
            <c:numRef>
              <c:f>'生徒（事前）'!$AR$101:$AR$103</c:f>
              <c:numCache>
                <c:formatCode>0%</c:formatCode>
                <c:ptCount val="3"/>
                <c:pt idx="0">
                  <c:v>0</c:v>
                </c:pt>
                <c:pt idx="1">
                  <c:v>0</c:v>
                </c:pt>
                <c:pt idx="2">
                  <c:v>0</c:v>
                </c:pt>
              </c:numCache>
            </c:numRef>
          </c:val>
          <c:extLst>
            <c:ext xmlns:c16="http://schemas.microsoft.com/office/drawing/2014/chart" uri="{C3380CC4-5D6E-409C-BE32-E72D297353CC}">
              <c16:uniqueId val="{00000006-D6AD-41B3-8F22-21221374D416}"/>
            </c:ext>
          </c:extLst>
        </c:ser>
        <c:ser>
          <c:idx val="4"/>
          <c:order val="4"/>
          <c:tx>
            <c:strRef>
              <c:f>'生徒（事前）'!$AS$4</c:f>
              <c:strCache>
                <c:ptCount val="1"/>
                <c:pt idx="0">
                  <c:v>無回答</c:v>
                </c:pt>
              </c:strCache>
            </c:strRef>
          </c:tx>
          <c:spPr>
            <a:noFill/>
            <a:ln>
              <a:solidFill>
                <a:schemeClr val="tx1"/>
              </a:solidFill>
            </a:ln>
          </c:spPr>
          <c:invertIfNegative val="0"/>
          <c:cat>
            <c:strRef>
              <c:f>'生徒（事前）'!$AN$101:$AN$103</c:f>
              <c:strCache>
                <c:ptCount val="3"/>
                <c:pt idx="0">
                  <c:v>男</c:v>
                </c:pt>
                <c:pt idx="1">
                  <c:v>女</c:v>
                </c:pt>
                <c:pt idx="2">
                  <c:v>合計</c:v>
                </c:pt>
              </c:strCache>
            </c:strRef>
          </c:cat>
          <c:val>
            <c:numRef>
              <c:f>'生徒（事前）'!$AS$101:$AS$103</c:f>
              <c:numCache>
                <c:formatCode>0%</c:formatCode>
                <c:ptCount val="3"/>
                <c:pt idx="0">
                  <c:v>0</c:v>
                </c:pt>
                <c:pt idx="1">
                  <c:v>0</c:v>
                </c:pt>
                <c:pt idx="2">
                  <c:v>0</c:v>
                </c:pt>
              </c:numCache>
            </c:numRef>
          </c:val>
          <c:extLst>
            <c:ext xmlns:c16="http://schemas.microsoft.com/office/drawing/2014/chart" uri="{C3380CC4-5D6E-409C-BE32-E72D297353CC}">
              <c16:uniqueId val="{00000007-D6AD-41B3-8F22-21221374D416}"/>
            </c:ext>
          </c:extLst>
        </c:ser>
        <c:dLbls>
          <c:showLegendKey val="0"/>
          <c:showVal val="0"/>
          <c:showCatName val="0"/>
          <c:showSerName val="0"/>
          <c:showPercent val="0"/>
          <c:showBubbleSize val="0"/>
        </c:dLbls>
        <c:gapWidth val="51"/>
        <c:overlap val="100"/>
        <c:axId val="268490568"/>
        <c:axId val="268487040"/>
      </c:barChart>
      <c:catAx>
        <c:axId val="268490568"/>
        <c:scaling>
          <c:orientation val="maxMin"/>
        </c:scaling>
        <c:delete val="0"/>
        <c:axPos val="l"/>
        <c:numFmt formatCode="General" sourceLinked="0"/>
        <c:majorTickMark val="out"/>
        <c:minorTickMark val="none"/>
        <c:tickLblPos val="nextTo"/>
        <c:crossAx val="268487040"/>
        <c:crosses val="autoZero"/>
        <c:auto val="1"/>
        <c:lblAlgn val="ctr"/>
        <c:lblOffset val="100"/>
        <c:noMultiLvlLbl val="0"/>
      </c:catAx>
      <c:valAx>
        <c:axId val="268487040"/>
        <c:scaling>
          <c:orientation val="minMax"/>
        </c:scaling>
        <c:delete val="0"/>
        <c:axPos val="t"/>
        <c:majorGridlines/>
        <c:numFmt formatCode="0%" sourceLinked="1"/>
        <c:majorTickMark val="out"/>
        <c:minorTickMark val="none"/>
        <c:tickLblPos val="nextTo"/>
        <c:crossAx val="268490568"/>
        <c:crosses val="autoZero"/>
        <c:crossBetween val="between"/>
      </c:valAx>
      <c:spPr>
        <a:ln>
          <a:solidFill>
            <a:schemeClr val="tx1"/>
          </a:solidFill>
        </a:ln>
      </c:spPr>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5.xml"/></Relationships>
</file>

<file path=xl/drawings/_rels/drawing6.xml.rels><?xml version="1.0" encoding="UTF-8" standalone="yes"?>
<Relationships xmlns="http://schemas.openxmlformats.org/package/2006/relationships"><Relationship Id="rId8" Type="http://schemas.openxmlformats.org/officeDocument/2006/relationships/chart" Target="../charts/chart23.xml"/><Relationship Id="rId13" Type="http://schemas.openxmlformats.org/officeDocument/2006/relationships/image" Target="../media/image1.png"/><Relationship Id="rId3" Type="http://schemas.openxmlformats.org/officeDocument/2006/relationships/chart" Target="../charts/chart18.xml"/><Relationship Id="rId7" Type="http://schemas.openxmlformats.org/officeDocument/2006/relationships/chart" Target="../charts/chart22.xml"/><Relationship Id="rId12" Type="http://schemas.openxmlformats.org/officeDocument/2006/relationships/chart" Target="../charts/chart27.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11" Type="http://schemas.openxmlformats.org/officeDocument/2006/relationships/chart" Target="../charts/chart26.xml"/><Relationship Id="rId5" Type="http://schemas.openxmlformats.org/officeDocument/2006/relationships/chart" Target="../charts/chart20.xml"/><Relationship Id="rId10" Type="http://schemas.openxmlformats.org/officeDocument/2006/relationships/chart" Target="../charts/chart25.xml"/><Relationship Id="rId4" Type="http://schemas.openxmlformats.org/officeDocument/2006/relationships/chart" Target="../charts/chart19.xml"/><Relationship Id="rId9" Type="http://schemas.openxmlformats.org/officeDocument/2006/relationships/chart" Target="../charts/chart24.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80485</xdr:rowOff>
    </xdr:from>
    <xdr:to>
      <xdr:col>1</xdr:col>
      <xdr:colOff>4160935</xdr:colOff>
      <xdr:row>3</xdr:row>
      <xdr:rowOff>132358</xdr:rowOff>
    </xdr:to>
    <xdr:grpSp>
      <xdr:nvGrpSpPr>
        <xdr:cNvPr id="6" name="グループ化 5">
          <a:extLst>
            <a:ext uri="{FF2B5EF4-FFF2-40B4-BE49-F238E27FC236}">
              <a16:creationId xmlns:a16="http://schemas.microsoft.com/office/drawing/2014/main" id="{00000000-0008-0000-0000-000006000000}"/>
            </a:ext>
          </a:extLst>
        </xdr:cNvPr>
        <xdr:cNvGrpSpPr>
          <a:grpSpLocks noChangeAspect="1"/>
        </xdr:cNvGrpSpPr>
      </xdr:nvGrpSpPr>
      <xdr:grpSpPr>
        <a:xfrm>
          <a:off x="0" y="540860"/>
          <a:ext cx="4478435" cy="512248"/>
          <a:chOff x="-350852" y="807008"/>
          <a:chExt cx="7760182" cy="899918"/>
        </a:xfrm>
      </xdr:grpSpPr>
      <xdr:sp macro="" textlink="">
        <xdr:nvSpPr>
          <xdr:cNvPr id="7" name="ホームベース 6">
            <a:extLst>
              <a:ext uri="{FF2B5EF4-FFF2-40B4-BE49-F238E27FC236}">
                <a16:creationId xmlns:a16="http://schemas.microsoft.com/office/drawing/2014/main" id="{00000000-0008-0000-0000-000007000000}"/>
              </a:ext>
            </a:extLst>
          </xdr:cNvPr>
          <xdr:cNvSpPr/>
        </xdr:nvSpPr>
        <xdr:spPr>
          <a:xfrm>
            <a:off x="-350852" y="807008"/>
            <a:ext cx="7760182" cy="899918"/>
          </a:xfrm>
          <a:prstGeom prst="homePlate">
            <a:avLst/>
          </a:prstGeom>
          <a:solidFill>
            <a:srgbClr val="FF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8" name="タイトル 1">
            <a:extLst>
              <a:ext uri="{FF2B5EF4-FFF2-40B4-BE49-F238E27FC236}">
                <a16:creationId xmlns:a16="http://schemas.microsoft.com/office/drawing/2014/main" id="{00000000-0008-0000-0000-000008000000}"/>
              </a:ext>
            </a:extLst>
          </xdr:cNvPr>
          <xdr:cNvSpPr txBox="1">
            <a:spLocks/>
          </xdr:cNvSpPr>
        </xdr:nvSpPr>
        <xdr:spPr>
          <a:xfrm>
            <a:off x="-350852" y="917297"/>
            <a:ext cx="7004612" cy="686030"/>
          </a:xfrm>
          <a:prstGeom prst="rect">
            <a:avLst/>
          </a:prstGeom>
        </xdr:spPr>
        <xdr:txBody>
          <a:bodyPr vert="horz" wrap="square" lIns="91440" tIns="45720" rIns="91440" bIns="45720"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000">
                <a:latin typeface="AR P浪漫明朝体U" panose="02020A00000000000000" pitchFamily="18" charset="-128"/>
                <a:ea typeface="AR P浪漫明朝体U" panose="02020A00000000000000" pitchFamily="18" charset="-128"/>
              </a:rPr>
              <a:t>理科の授業に関するアンケート</a:t>
            </a:r>
          </a:p>
        </xdr:txBody>
      </xdr:sp>
    </xdr:grpSp>
    <xdr:clientData/>
  </xdr:twoCellAnchor>
  <xdr:twoCellAnchor editAs="oneCell">
    <xdr:from>
      <xdr:col>1</xdr:col>
      <xdr:colOff>3572294</xdr:colOff>
      <xdr:row>1</xdr:row>
      <xdr:rowOff>85724</xdr:rowOff>
    </xdr:from>
    <xdr:to>
      <xdr:col>1</xdr:col>
      <xdr:colOff>3989790</xdr:colOff>
      <xdr:row>3</xdr:row>
      <xdr:rowOff>206965</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96144" y="542924"/>
          <a:ext cx="417496" cy="578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76200</xdr:colOff>
      <xdr:row>7</xdr:row>
      <xdr:rowOff>66675</xdr:rowOff>
    </xdr:from>
    <xdr:to>
      <xdr:col>25</xdr:col>
      <xdr:colOff>552450</xdr:colOff>
      <xdr:row>16</xdr:row>
      <xdr:rowOff>133350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76200</xdr:colOff>
      <xdr:row>7</xdr:row>
      <xdr:rowOff>66675</xdr:rowOff>
    </xdr:from>
    <xdr:to>
      <xdr:col>32</xdr:col>
      <xdr:colOff>552450</xdr:colOff>
      <xdr:row>16</xdr:row>
      <xdr:rowOff>133350</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76200</xdr:colOff>
      <xdr:row>23</xdr:row>
      <xdr:rowOff>66675</xdr:rowOff>
    </xdr:from>
    <xdr:to>
      <xdr:col>25</xdr:col>
      <xdr:colOff>552450</xdr:colOff>
      <xdr:row>32</xdr:row>
      <xdr:rowOff>133350</xdr:rowOff>
    </xdr:to>
    <xdr:graphicFrame macro="">
      <xdr:nvGraphicFramePr>
        <xdr:cNvPr id="4" name="グラフ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76200</xdr:colOff>
      <xdr:row>23</xdr:row>
      <xdr:rowOff>66675</xdr:rowOff>
    </xdr:from>
    <xdr:to>
      <xdr:col>32</xdr:col>
      <xdr:colOff>552450</xdr:colOff>
      <xdr:row>32</xdr:row>
      <xdr:rowOff>133350</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76200</xdr:colOff>
      <xdr:row>39</xdr:row>
      <xdr:rowOff>66675</xdr:rowOff>
    </xdr:from>
    <xdr:to>
      <xdr:col>25</xdr:col>
      <xdr:colOff>552450</xdr:colOff>
      <xdr:row>48</xdr:row>
      <xdr:rowOff>133350</xdr:rowOff>
    </xdr:to>
    <xdr:graphicFrame macro="">
      <xdr:nvGraphicFramePr>
        <xdr:cNvPr id="6" name="グラフ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27</xdr:col>
      <xdr:colOff>76200</xdr:colOff>
      <xdr:row>39</xdr:row>
      <xdr:rowOff>66675</xdr:rowOff>
    </xdr:from>
    <xdr:to>
      <xdr:col>32</xdr:col>
      <xdr:colOff>552450</xdr:colOff>
      <xdr:row>48</xdr:row>
      <xdr:rowOff>133350</xdr:rowOff>
    </xdr:to>
    <xdr:graphicFrame macro="">
      <xdr:nvGraphicFramePr>
        <xdr:cNvPr id="7" name="グラフ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20</xdr:col>
      <xdr:colOff>76200</xdr:colOff>
      <xdr:row>55</xdr:row>
      <xdr:rowOff>66675</xdr:rowOff>
    </xdr:from>
    <xdr:to>
      <xdr:col>25</xdr:col>
      <xdr:colOff>552450</xdr:colOff>
      <xdr:row>64</xdr:row>
      <xdr:rowOff>133350</xdr:rowOff>
    </xdr:to>
    <xdr:graphicFrame macro="">
      <xdr:nvGraphicFramePr>
        <xdr:cNvPr id="8" name="グラフ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27</xdr:col>
      <xdr:colOff>76200</xdr:colOff>
      <xdr:row>55</xdr:row>
      <xdr:rowOff>66675</xdr:rowOff>
    </xdr:from>
    <xdr:to>
      <xdr:col>32</xdr:col>
      <xdr:colOff>552450</xdr:colOff>
      <xdr:row>64</xdr:row>
      <xdr:rowOff>133350</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20</xdr:col>
      <xdr:colOff>76200</xdr:colOff>
      <xdr:row>71</xdr:row>
      <xdr:rowOff>66675</xdr:rowOff>
    </xdr:from>
    <xdr:to>
      <xdr:col>25</xdr:col>
      <xdr:colOff>552450</xdr:colOff>
      <xdr:row>80</xdr:row>
      <xdr:rowOff>133350</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27</xdr:col>
      <xdr:colOff>76200</xdr:colOff>
      <xdr:row>71</xdr:row>
      <xdr:rowOff>66675</xdr:rowOff>
    </xdr:from>
    <xdr:to>
      <xdr:col>32</xdr:col>
      <xdr:colOff>552450</xdr:colOff>
      <xdr:row>80</xdr:row>
      <xdr:rowOff>133350</xdr:rowOff>
    </xdr:to>
    <xdr:graphicFrame macro="">
      <xdr:nvGraphicFramePr>
        <xdr:cNvPr id="11" name="グラフ 10">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20</xdr:col>
      <xdr:colOff>76200</xdr:colOff>
      <xdr:row>87</xdr:row>
      <xdr:rowOff>66675</xdr:rowOff>
    </xdr:from>
    <xdr:to>
      <xdr:col>25</xdr:col>
      <xdr:colOff>552450</xdr:colOff>
      <xdr:row>96</xdr:row>
      <xdr:rowOff>133350</xdr:rowOff>
    </xdr:to>
    <xdr:graphicFrame macro="">
      <xdr:nvGraphicFramePr>
        <xdr:cNvPr id="12" name="グラフ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xdr:col>
      <xdr:colOff>76200</xdr:colOff>
      <xdr:row>87</xdr:row>
      <xdr:rowOff>66675</xdr:rowOff>
    </xdr:from>
    <xdr:to>
      <xdr:col>32</xdr:col>
      <xdr:colOff>552450</xdr:colOff>
      <xdr:row>96</xdr:row>
      <xdr:rowOff>133350</xdr:rowOff>
    </xdr:to>
    <xdr:graphicFrame macro="">
      <xdr:nvGraphicFramePr>
        <xdr:cNvPr id="13" name="グラフ 12">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33</xdr:col>
      <xdr:colOff>352425</xdr:colOff>
      <xdr:row>2</xdr:row>
      <xdr:rowOff>66674</xdr:rowOff>
    </xdr:from>
    <xdr:to>
      <xdr:col>33</xdr:col>
      <xdr:colOff>983134</xdr:colOff>
      <xdr:row>145</xdr:row>
      <xdr:rowOff>9525</xdr:rowOff>
    </xdr:to>
    <xdr:sp macro="" textlink="">
      <xdr:nvSpPr>
        <xdr:cNvPr id="14" name="右矢印吹き出し 13">
          <a:extLst>
            <a:ext uri="{FF2B5EF4-FFF2-40B4-BE49-F238E27FC236}">
              <a16:creationId xmlns:a16="http://schemas.microsoft.com/office/drawing/2014/main" id="{00000000-0008-0000-0100-00000E000000}"/>
            </a:ext>
          </a:extLst>
        </xdr:cNvPr>
        <xdr:cNvSpPr/>
      </xdr:nvSpPr>
      <xdr:spPr>
        <a:xfrm>
          <a:off x="18402300" y="238124"/>
          <a:ext cx="630709" cy="24498301"/>
        </a:xfrm>
        <a:prstGeom prst="rightArrowCallout">
          <a:avLst/>
        </a:prstGeom>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dk1"/>
              </a:solidFill>
              <a:effectLst/>
              <a:latin typeface="+mn-lt"/>
              <a:ea typeface="+mn-ea"/>
              <a:cs typeface="+mn-cs"/>
            </a:rPr>
            <a:t>グラフ作成用（消さないでください）</a:t>
          </a:r>
          <a:r>
            <a:rPr kumimoji="1" lang="en-US" altLang="ja-JP" sz="1600" baseline="0">
              <a:solidFill>
                <a:schemeClr val="dk1"/>
              </a:solidFill>
              <a:effectLst/>
              <a:latin typeface="+mn-lt"/>
              <a:ea typeface="+mn-ea"/>
              <a:cs typeface="+mn-cs"/>
            </a:rPr>
            <a:t> </a:t>
          </a:r>
          <a:r>
            <a:rPr kumimoji="1" lang="ja-JP" altLang="en-US" sz="1600" baseline="0">
              <a:solidFill>
                <a:schemeClr val="dk1"/>
              </a:solidFill>
              <a:effectLst/>
              <a:latin typeface="+mn-lt"/>
              <a:ea typeface="+mn-ea"/>
              <a:cs typeface="+mn-cs"/>
            </a:rPr>
            <a:t>　　　　　　　　　　　　　　　</a:t>
          </a:r>
          <a:r>
            <a:rPr kumimoji="1" lang="en-US" altLang="ja-JP" sz="1600" baseline="0">
              <a:solidFill>
                <a:schemeClr val="dk1"/>
              </a:solidFill>
              <a:effectLst/>
              <a:latin typeface="+mn-lt"/>
              <a:ea typeface="+mn-ea"/>
              <a:cs typeface="+mn-cs"/>
            </a:rPr>
            <a:t> </a:t>
          </a:r>
          <a:r>
            <a:rPr kumimoji="1" lang="ja-JP" altLang="en-US" sz="1600">
              <a:latin typeface="ＭＳ ゴシック" panose="020B0609070205080204" pitchFamily="49" charset="-128"/>
              <a:ea typeface="ＭＳ ゴシック" panose="020B0609070205080204" pitchFamily="49" charset="-128"/>
            </a:rPr>
            <a:t>グラフ作成用（消さないでください）</a:t>
          </a:r>
          <a:r>
            <a:rPr kumimoji="1" lang="en-US" altLang="ja-JP" sz="1100" baseline="0">
              <a:solidFill>
                <a:schemeClr val="dk1"/>
              </a:solidFill>
              <a:effectLst/>
              <a:latin typeface="+mn-lt"/>
              <a:ea typeface="+mn-ea"/>
              <a:cs typeface="+mn-cs"/>
            </a:rPr>
            <a:t> </a:t>
          </a:r>
          <a:r>
            <a:rPr kumimoji="1" lang="ja-JP" altLang="ja-JP" sz="1100" baseline="0">
              <a:solidFill>
                <a:schemeClr val="dk1"/>
              </a:solidFill>
              <a:effectLst/>
              <a:latin typeface="+mn-lt"/>
              <a:ea typeface="+mn-ea"/>
              <a:cs typeface="+mn-cs"/>
            </a:rPr>
            <a:t>　　　　　　　　　　　　　　　</a:t>
          </a:r>
          <a:r>
            <a:rPr kumimoji="1" lang="ja-JP" altLang="ja-JP" sz="1600">
              <a:solidFill>
                <a:schemeClr val="dk1"/>
              </a:solidFill>
              <a:effectLst/>
              <a:latin typeface="+mn-lt"/>
              <a:ea typeface="+mn-ea"/>
              <a:cs typeface="+mn-cs"/>
            </a:rPr>
            <a:t>グラフ作成用（消さないでください）</a:t>
          </a:r>
          <a:r>
            <a:rPr kumimoji="1" lang="en-US" altLang="ja-JP" sz="1100" baseline="0">
              <a:solidFill>
                <a:schemeClr val="dk1"/>
              </a:solidFill>
              <a:effectLst/>
              <a:latin typeface="+mn-lt"/>
              <a:ea typeface="+mn-ea"/>
              <a:cs typeface="+mn-cs"/>
            </a:rPr>
            <a:t> </a:t>
          </a:r>
          <a:r>
            <a:rPr kumimoji="1" lang="ja-JP" altLang="ja-JP" sz="1100" baseline="0">
              <a:solidFill>
                <a:schemeClr val="dk1"/>
              </a:solidFill>
              <a:effectLst/>
              <a:latin typeface="+mn-lt"/>
              <a:ea typeface="+mn-ea"/>
              <a:cs typeface="+mn-cs"/>
            </a:rPr>
            <a:t>　　　　　　　　　　　　　　　</a:t>
          </a:r>
          <a:r>
            <a:rPr kumimoji="1" lang="ja-JP" altLang="ja-JP" sz="1600">
              <a:solidFill>
                <a:schemeClr val="dk1"/>
              </a:solidFill>
              <a:effectLst/>
              <a:latin typeface="+mn-lt"/>
              <a:ea typeface="+mn-ea"/>
              <a:cs typeface="+mn-cs"/>
            </a:rPr>
            <a:t>グラフ作成用（消さないでください）</a:t>
          </a:r>
          <a:r>
            <a:rPr kumimoji="1" lang="en-US" altLang="ja-JP" sz="1100" baseline="0">
              <a:solidFill>
                <a:schemeClr val="dk1"/>
              </a:solidFill>
              <a:effectLst/>
              <a:latin typeface="+mn-lt"/>
              <a:ea typeface="+mn-ea"/>
              <a:cs typeface="+mn-cs"/>
            </a:rPr>
            <a:t> </a:t>
          </a:r>
          <a:r>
            <a:rPr kumimoji="1" lang="ja-JP" altLang="ja-JP" sz="1100" baseline="0">
              <a:solidFill>
                <a:schemeClr val="dk1"/>
              </a:solidFill>
              <a:effectLst/>
              <a:latin typeface="+mn-lt"/>
              <a:ea typeface="+mn-ea"/>
              <a:cs typeface="+mn-cs"/>
            </a:rPr>
            <a:t>　　　　　　　　　　　　　　　</a:t>
          </a:r>
          <a:r>
            <a:rPr kumimoji="1" lang="ja-JP" altLang="ja-JP" sz="1600">
              <a:solidFill>
                <a:schemeClr val="dk1"/>
              </a:solidFill>
              <a:effectLst/>
              <a:latin typeface="+mn-lt"/>
              <a:ea typeface="+mn-ea"/>
              <a:cs typeface="+mn-cs"/>
            </a:rPr>
            <a:t>グラフ作成用（消さないでください）</a:t>
          </a:r>
          <a:endParaRPr lang="ja-JP" altLang="ja-JP" sz="1600">
            <a:effectLst/>
          </a:endParaRPr>
        </a:p>
      </xdr:txBody>
    </xdr:sp>
    <xdr:clientData/>
  </xdr:twoCellAnchor>
  <xdr:twoCellAnchor>
    <xdr:from>
      <xdr:col>4</xdr:col>
      <xdr:colOff>561975</xdr:colOff>
      <xdr:row>9</xdr:row>
      <xdr:rowOff>123824</xdr:rowOff>
    </xdr:from>
    <xdr:to>
      <xdr:col>11</xdr:col>
      <xdr:colOff>66675</xdr:colOff>
      <xdr:row>12</xdr:row>
      <xdr:rowOff>95249</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2914650" y="2009774"/>
          <a:ext cx="2695575" cy="485775"/>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例として</a:t>
          </a:r>
          <a:r>
            <a:rPr kumimoji="1" lang="en-US" altLang="ja-JP" sz="1100"/>
            <a:t>5</a:t>
          </a:r>
          <a:r>
            <a:rPr kumimoji="1" lang="ja-JP" altLang="en-US" sz="1100"/>
            <a:t>名分のデータを入力していますので削除して使用ください。</a:t>
          </a:r>
        </a:p>
      </xdr:txBody>
    </xdr:sp>
    <xdr:clientData/>
  </xdr:twoCellAnchor>
  <xdr:twoCellAnchor>
    <xdr:from>
      <xdr:col>0</xdr:col>
      <xdr:colOff>85725</xdr:colOff>
      <xdr:row>0</xdr:row>
      <xdr:rowOff>0</xdr:rowOff>
    </xdr:from>
    <xdr:to>
      <xdr:col>4</xdr:col>
      <xdr:colOff>1417739</xdr:colOff>
      <xdr:row>1</xdr:row>
      <xdr:rowOff>131097</xdr:rowOff>
    </xdr:to>
    <xdr:grpSp>
      <xdr:nvGrpSpPr>
        <xdr:cNvPr id="24" name="グループ化 23">
          <a:extLst>
            <a:ext uri="{FF2B5EF4-FFF2-40B4-BE49-F238E27FC236}">
              <a16:creationId xmlns:a16="http://schemas.microsoft.com/office/drawing/2014/main" id="{00000000-0008-0000-0100-000018000000}"/>
            </a:ext>
          </a:extLst>
        </xdr:cNvPr>
        <xdr:cNvGrpSpPr>
          <a:grpSpLocks noChangeAspect="1"/>
        </xdr:cNvGrpSpPr>
      </xdr:nvGrpSpPr>
      <xdr:grpSpPr>
        <a:xfrm>
          <a:off x="85725" y="0"/>
          <a:ext cx="3684689" cy="616872"/>
          <a:chOff x="1033585" y="715242"/>
          <a:chExt cx="6375744" cy="1090481"/>
        </a:xfrm>
      </xdr:grpSpPr>
      <xdr:sp macro="" textlink="">
        <xdr:nvSpPr>
          <xdr:cNvPr id="25" name="ホームベース 24">
            <a:extLst>
              <a:ext uri="{FF2B5EF4-FFF2-40B4-BE49-F238E27FC236}">
                <a16:creationId xmlns:a16="http://schemas.microsoft.com/office/drawing/2014/main" id="{00000000-0008-0000-0100-000019000000}"/>
              </a:ext>
            </a:extLst>
          </xdr:cNvPr>
          <xdr:cNvSpPr/>
        </xdr:nvSpPr>
        <xdr:spPr>
          <a:xfrm>
            <a:off x="1033585" y="807008"/>
            <a:ext cx="6375744" cy="899918"/>
          </a:xfrm>
          <a:prstGeom prst="homePlate">
            <a:avLst/>
          </a:prstGeom>
          <a:solidFill>
            <a:srgbClr val="FF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6" name="タイトル 1">
            <a:extLst>
              <a:ext uri="{FF2B5EF4-FFF2-40B4-BE49-F238E27FC236}">
                <a16:creationId xmlns:a16="http://schemas.microsoft.com/office/drawing/2014/main" id="{00000000-0008-0000-0100-00001A000000}"/>
              </a:ext>
            </a:extLst>
          </xdr:cNvPr>
          <xdr:cNvSpPr txBox="1">
            <a:spLocks/>
          </xdr:cNvSpPr>
        </xdr:nvSpPr>
        <xdr:spPr>
          <a:xfrm>
            <a:off x="2368583" y="715242"/>
            <a:ext cx="3618961" cy="686030"/>
          </a:xfrm>
          <a:prstGeom prst="rect">
            <a:avLst/>
          </a:prstGeom>
        </xdr:spPr>
        <xdr:txBody>
          <a:bodyPr vert="horz" wrap="square" lIns="91440" tIns="45720" rIns="91440" bIns="45720"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000">
                <a:latin typeface="AR P浪漫明朝体U" panose="02020A00000000000000" pitchFamily="18" charset="-128"/>
                <a:ea typeface="AR P浪漫明朝体U" panose="02020A00000000000000" pitchFamily="18" charset="-128"/>
              </a:rPr>
              <a:t>アンケート</a:t>
            </a:r>
          </a:p>
        </xdr:txBody>
      </xdr:sp>
      <xdr:sp macro="" textlink="">
        <xdr:nvSpPr>
          <xdr:cNvPr id="28" name="タイトル 1">
            <a:extLst>
              <a:ext uri="{FF2B5EF4-FFF2-40B4-BE49-F238E27FC236}">
                <a16:creationId xmlns:a16="http://schemas.microsoft.com/office/drawing/2014/main" id="{00000000-0008-0000-0100-00001C000000}"/>
              </a:ext>
            </a:extLst>
          </xdr:cNvPr>
          <xdr:cNvSpPr txBox="1">
            <a:spLocks/>
          </xdr:cNvSpPr>
        </xdr:nvSpPr>
        <xdr:spPr>
          <a:xfrm>
            <a:off x="2813580" y="1264274"/>
            <a:ext cx="3477583" cy="541449"/>
          </a:xfrm>
          <a:prstGeom prst="rect">
            <a:avLst/>
          </a:prstGeom>
        </xdr:spPr>
        <xdr:txBody>
          <a:bodyPr vert="horz" wrap="square" lIns="91440" tIns="45720" rIns="91440" bIns="45720"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200">
                <a:latin typeface="AR P浪漫明朝体U" panose="02020A00000000000000" pitchFamily="18" charset="-128"/>
                <a:ea typeface="AR P浪漫明朝体U" panose="02020A00000000000000" pitchFamily="18" charset="-128"/>
              </a:rPr>
              <a:t>入力シート（生徒用）事前</a:t>
            </a:r>
          </a:p>
        </xdr:txBody>
      </xdr:sp>
    </xdr:grpSp>
    <xdr:clientData/>
  </xdr:twoCellAnchor>
  <xdr:twoCellAnchor editAs="oneCell">
    <xdr:from>
      <xdr:col>4</xdr:col>
      <xdr:colOff>781050</xdr:colOff>
      <xdr:row>0</xdr:row>
      <xdr:rowOff>47625</xdr:rowOff>
    </xdr:from>
    <xdr:to>
      <xdr:col>4</xdr:col>
      <xdr:colOff>1198546</xdr:colOff>
      <xdr:row>1</xdr:row>
      <xdr:rowOff>140291</xdr:rowOff>
    </xdr:to>
    <xdr:pic>
      <xdr:nvPicPr>
        <xdr:cNvPr id="23" name="図 22">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133725" y="47625"/>
          <a:ext cx="417496" cy="5784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108347</xdr:colOff>
      <xdr:row>2</xdr:row>
      <xdr:rowOff>49609</xdr:rowOff>
    </xdr:from>
    <xdr:to>
      <xdr:col>10</xdr:col>
      <xdr:colOff>544910</xdr:colOff>
      <xdr:row>14</xdr:row>
      <xdr:rowOff>477382</xdr:rowOff>
    </xdr:to>
    <xdr:graphicFrame macro="">
      <xdr:nvGraphicFramePr>
        <xdr:cNvPr id="4" name="グラフ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179917</xdr:colOff>
      <xdr:row>3</xdr:row>
      <xdr:rowOff>21166</xdr:rowOff>
    </xdr:from>
    <xdr:to>
      <xdr:col>16</xdr:col>
      <xdr:colOff>122709</xdr:colOff>
      <xdr:row>14</xdr:row>
      <xdr:rowOff>497416</xdr:rowOff>
    </xdr:to>
    <xdr:sp macro="" textlink="">
      <xdr:nvSpPr>
        <xdr:cNvPr id="3" name="右矢印吹き出し 2">
          <a:extLst>
            <a:ext uri="{FF2B5EF4-FFF2-40B4-BE49-F238E27FC236}">
              <a16:creationId xmlns:a16="http://schemas.microsoft.com/office/drawing/2014/main" id="{00000000-0008-0000-0200-000003000000}"/>
            </a:ext>
          </a:extLst>
        </xdr:cNvPr>
        <xdr:cNvSpPr/>
      </xdr:nvSpPr>
      <xdr:spPr>
        <a:xfrm>
          <a:off x="13652500" y="359833"/>
          <a:ext cx="630709" cy="6297083"/>
        </a:xfrm>
        <a:prstGeom prst="rightArrowCallout">
          <a:avLst/>
        </a:prstGeom>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lstStyle/>
        <a:p>
          <a:pPr algn="ctr"/>
          <a:r>
            <a:rPr kumimoji="1" lang="ja-JP" altLang="en-US" sz="1600">
              <a:latin typeface="ＭＳ ゴシック" panose="020B0609070205080204" pitchFamily="49" charset="-128"/>
              <a:ea typeface="ＭＳ ゴシック" panose="020B0609070205080204" pitchFamily="49" charset="-128"/>
            </a:rPr>
            <a:t>グラフ作成用（消さないでください）</a:t>
          </a:r>
        </a:p>
      </xdr:txBody>
    </xdr:sp>
    <xdr:clientData/>
  </xdr:twoCellAnchor>
  <xdr:twoCellAnchor>
    <xdr:from>
      <xdr:col>0</xdr:col>
      <xdr:colOff>219075</xdr:colOff>
      <xdr:row>0</xdr:row>
      <xdr:rowOff>29566</xdr:rowOff>
    </xdr:from>
    <xdr:to>
      <xdr:col>3</xdr:col>
      <xdr:colOff>884338</xdr:colOff>
      <xdr:row>0</xdr:row>
      <xdr:rowOff>454528</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219075" y="29566"/>
          <a:ext cx="3999013" cy="424962"/>
          <a:chOff x="219075" y="29566"/>
          <a:chExt cx="4008935" cy="424962"/>
        </a:xfrm>
      </xdr:grpSpPr>
      <xdr:grpSp>
        <xdr:nvGrpSpPr>
          <xdr:cNvPr id="5" name="グループ化 4">
            <a:extLst>
              <a:ext uri="{FF2B5EF4-FFF2-40B4-BE49-F238E27FC236}">
                <a16:creationId xmlns:a16="http://schemas.microsoft.com/office/drawing/2014/main" id="{00000000-0008-0000-0200-000005000000}"/>
              </a:ext>
            </a:extLst>
          </xdr:cNvPr>
          <xdr:cNvGrpSpPr>
            <a:grpSpLocks noChangeAspect="1"/>
          </xdr:cNvGrpSpPr>
        </xdr:nvGrpSpPr>
        <xdr:grpSpPr>
          <a:xfrm>
            <a:off x="219075" y="29566"/>
            <a:ext cx="4008935" cy="424962"/>
            <a:chOff x="374329" y="924874"/>
            <a:chExt cx="6919630" cy="750129"/>
          </a:xfrm>
        </xdr:grpSpPr>
        <xdr:sp macro="" textlink="">
          <xdr:nvSpPr>
            <xdr:cNvPr id="6" name="ホームベース 5">
              <a:extLst>
                <a:ext uri="{FF2B5EF4-FFF2-40B4-BE49-F238E27FC236}">
                  <a16:creationId xmlns:a16="http://schemas.microsoft.com/office/drawing/2014/main" id="{00000000-0008-0000-0200-000006000000}"/>
                </a:ext>
              </a:extLst>
            </xdr:cNvPr>
            <xdr:cNvSpPr/>
          </xdr:nvSpPr>
          <xdr:spPr>
            <a:xfrm>
              <a:off x="374329" y="924874"/>
              <a:ext cx="6919630" cy="750129"/>
            </a:xfrm>
            <a:prstGeom prst="homePlate">
              <a:avLst/>
            </a:prstGeom>
            <a:solidFill>
              <a:srgbClr val="FF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 name="タイトル 1">
              <a:extLst>
                <a:ext uri="{FF2B5EF4-FFF2-40B4-BE49-F238E27FC236}">
                  <a16:creationId xmlns:a16="http://schemas.microsoft.com/office/drawing/2014/main" id="{00000000-0008-0000-0200-000007000000}"/>
                </a:ext>
              </a:extLst>
            </xdr:cNvPr>
            <xdr:cNvSpPr txBox="1">
              <a:spLocks/>
            </xdr:cNvSpPr>
          </xdr:nvSpPr>
          <xdr:spPr>
            <a:xfrm>
              <a:off x="852291" y="950973"/>
              <a:ext cx="3618962" cy="686030"/>
            </a:xfrm>
            <a:prstGeom prst="rect">
              <a:avLst/>
            </a:prstGeom>
          </xdr:spPr>
          <xdr:txBody>
            <a:bodyPr vert="horz" wrap="square" lIns="91440" tIns="45720" rIns="91440" bIns="45720"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800">
                  <a:latin typeface="AR P浪漫明朝体U" panose="02020A00000000000000" pitchFamily="18" charset="-128"/>
                  <a:ea typeface="AR P浪漫明朝体U" panose="02020A00000000000000" pitchFamily="18" charset="-128"/>
                </a:rPr>
                <a:t>アンケート</a:t>
              </a:r>
            </a:p>
          </xdr:txBody>
        </xdr:sp>
        <xdr:sp macro="" textlink="">
          <xdr:nvSpPr>
            <xdr:cNvPr id="9" name="タイトル 1">
              <a:extLst>
                <a:ext uri="{FF2B5EF4-FFF2-40B4-BE49-F238E27FC236}">
                  <a16:creationId xmlns:a16="http://schemas.microsoft.com/office/drawing/2014/main" id="{00000000-0008-0000-0200-000009000000}"/>
                </a:ext>
              </a:extLst>
            </xdr:cNvPr>
            <xdr:cNvSpPr txBox="1">
              <a:spLocks/>
            </xdr:cNvSpPr>
          </xdr:nvSpPr>
          <xdr:spPr>
            <a:xfrm>
              <a:off x="3060805" y="1028544"/>
              <a:ext cx="3510544" cy="541449"/>
            </a:xfrm>
            <a:prstGeom prst="rect">
              <a:avLst/>
            </a:prstGeom>
          </xdr:spPr>
          <xdr:txBody>
            <a:bodyPr vert="horz" wrap="square" lIns="91440" tIns="45720" rIns="91440" bIns="45720"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latin typeface="AR P浪漫明朝体U" panose="02020A00000000000000" pitchFamily="18" charset="-128"/>
                  <a:ea typeface="AR P浪漫明朝体U" panose="02020A00000000000000" pitchFamily="18" charset="-128"/>
                </a:rPr>
                <a:t>入力・集計シート（教師用）</a:t>
              </a:r>
            </a:p>
          </xdr:txBody>
        </xdr:sp>
      </xdr:grpSp>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46336" y="44330"/>
            <a:ext cx="292689" cy="406216"/>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213784</xdr:colOff>
      <xdr:row>2</xdr:row>
      <xdr:rowOff>120651</xdr:rowOff>
    </xdr:from>
    <xdr:to>
      <xdr:col>9</xdr:col>
      <xdr:colOff>2204508</xdr:colOff>
      <xdr:row>15</xdr:row>
      <xdr:rowOff>130175</xdr:rowOff>
    </xdr:to>
    <xdr:graphicFrame macro="">
      <xdr:nvGraphicFramePr>
        <xdr:cNvPr id="6" name="グラフ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899583</xdr:colOff>
      <xdr:row>3</xdr:row>
      <xdr:rowOff>63500</xdr:rowOff>
    </xdr:from>
    <xdr:to>
      <xdr:col>11</xdr:col>
      <xdr:colOff>1530292</xdr:colOff>
      <xdr:row>13</xdr:row>
      <xdr:rowOff>409604</xdr:rowOff>
    </xdr:to>
    <xdr:sp macro="" textlink="">
      <xdr:nvSpPr>
        <xdr:cNvPr id="3" name="右矢印吹き出し 2">
          <a:extLst>
            <a:ext uri="{FF2B5EF4-FFF2-40B4-BE49-F238E27FC236}">
              <a16:creationId xmlns:a16="http://schemas.microsoft.com/office/drawing/2014/main" id="{00000000-0008-0000-0300-000003000000}"/>
            </a:ext>
          </a:extLst>
        </xdr:cNvPr>
        <xdr:cNvSpPr/>
      </xdr:nvSpPr>
      <xdr:spPr>
        <a:xfrm>
          <a:off x="14298083" y="402167"/>
          <a:ext cx="630709" cy="5637770"/>
        </a:xfrm>
        <a:prstGeom prst="rightArrowCallout">
          <a:avLst/>
        </a:prstGeom>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lstStyle/>
        <a:p>
          <a:pPr algn="ctr"/>
          <a:r>
            <a:rPr kumimoji="1" lang="ja-JP" altLang="en-US" sz="1600">
              <a:latin typeface="ＭＳ ゴシック" panose="020B0609070205080204" pitchFamily="49" charset="-128"/>
              <a:ea typeface="ＭＳ ゴシック" panose="020B0609070205080204" pitchFamily="49" charset="-128"/>
            </a:rPr>
            <a:t>グラフ作成用（消さないでください）</a:t>
          </a:r>
        </a:p>
      </xdr:txBody>
    </xdr:sp>
    <xdr:clientData/>
  </xdr:twoCellAnchor>
  <xdr:twoCellAnchor>
    <xdr:from>
      <xdr:col>1</xdr:col>
      <xdr:colOff>19050</xdr:colOff>
      <xdr:row>0</xdr:row>
      <xdr:rowOff>38100</xdr:rowOff>
    </xdr:from>
    <xdr:to>
      <xdr:col>3</xdr:col>
      <xdr:colOff>579935</xdr:colOff>
      <xdr:row>0</xdr:row>
      <xdr:rowOff>463062</xdr:rowOff>
    </xdr:to>
    <xdr:grpSp>
      <xdr:nvGrpSpPr>
        <xdr:cNvPr id="17" name="グループ化 16">
          <a:extLst>
            <a:ext uri="{FF2B5EF4-FFF2-40B4-BE49-F238E27FC236}">
              <a16:creationId xmlns:a16="http://schemas.microsoft.com/office/drawing/2014/main" id="{00000000-0008-0000-0300-000011000000}"/>
            </a:ext>
          </a:extLst>
        </xdr:cNvPr>
        <xdr:cNvGrpSpPr/>
      </xdr:nvGrpSpPr>
      <xdr:grpSpPr>
        <a:xfrm>
          <a:off x="304800" y="38100"/>
          <a:ext cx="4008935" cy="424962"/>
          <a:chOff x="219075" y="29566"/>
          <a:chExt cx="4008935" cy="424962"/>
        </a:xfrm>
      </xdr:grpSpPr>
      <xdr:grpSp>
        <xdr:nvGrpSpPr>
          <xdr:cNvPr id="18" name="グループ化 17">
            <a:extLst>
              <a:ext uri="{FF2B5EF4-FFF2-40B4-BE49-F238E27FC236}">
                <a16:creationId xmlns:a16="http://schemas.microsoft.com/office/drawing/2014/main" id="{00000000-0008-0000-0300-000012000000}"/>
              </a:ext>
            </a:extLst>
          </xdr:cNvPr>
          <xdr:cNvGrpSpPr>
            <a:grpSpLocks noChangeAspect="1"/>
          </xdr:cNvGrpSpPr>
        </xdr:nvGrpSpPr>
        <xdr:grpSpPr>
          <a:xfrm>
            <a:off x="219075" y="29566"/>
            <a:ext cx="4008935" cy="424962"/>
            <a:chOff x="374329" y="924874"/>
            <a:chExt cx="6919630" cy="750129"/>
          </a:xfrm>
        </xdr:grpSpPr>
        <xdr:sp macro="" textlink="">
          <xdr:nvSpPr>
            <xdr:cNvPr id="20" name="ホームベース 19">
              <a:extLst>
                <a:ext uri="{FF2B5EF4-FFF2-40B4-BE49-F238E27FC236}">
                  <a16:creationId xmlns:a16="http://schemas.microsoft.com/office/drawing/2014/main" id="{00000000-0008-0000-0300-000014000000}"/>
                </a:ext>
              </a:extLst>
            </xdr:cNvPr>
            <xdr:cNvSpPr/>
          </xdr:nvSpPr>
          <xdr:spPr>
            <a:xfrm>
              <a:off x="374329" y="924874"/>
              <a:ext cx="6919630" cy="750129"/>
            </a:xfrm>
            <a:prstGeom prst="homePlate">
              <a:avLst/>
            </a:prstGeom>
            <a:solidFill>
              <a:srgbClr val="FF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1" name="タイトル 1">
              <a:extLst>
                <a:ext uri="{FF2B5EF4-FFF2-40B4-BE49-F238E27FC236}">
                  <a16:creationId xmlns:a16="http://schemas.microsoft.com/office/drawing/2014/main" id="{00000000-0008-0000-0300-000015000000}"/>
                </a:ext>
              </a:extLst>
            </xdr:cNvPr>
            <xdr:cNvSpPr txBox="1">
              <a:spLocks/>
            </xdr:cNvSpPr>
          </xdr:nvSpPr>
          <xdr:spPr>
            <a:xfrm>
              <a:off x="852291" y="950973"/>
              <a:ext cx="3618962" cy="686030"/>
            </a:xfrm>
            <a:prstGeom prst="rect">
              <a:avLst/>
            </a:prstGeom>
          </xdr:spPr>
          <xdr:txBody>
            <a:bodyPr vert="horz" wrap="square" lIns="91440" tIns="45720" rIns="91440" bIns="45720"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800">
                  <a:latin typeface="AR P浪漫明朝体U" panose="02020A00000000000000" pitchFamily="18" charset="-128"/>
                  <a:ea typeface="AR P浪漫明朝体U" panose="02020A00000000000000" pitchFamily="18" charset="-128"/>
                </a:rPr>
                <a:t>アンケート</a:t>
              </a:r>
            </a:p>
          </xdr:txBody>
        </xdr:sp>
        <xdr:sp macro="" textlink="">
          <xdr:nvSpPr>
            <xdr:cNvPr id="22" name="タイトル 1">
              <a:extLst>
                <a:ext uri="{FF2B5EF4-FFF2-40B4-BE49-F238E27FC236}">
                  <a16:creationId xmlns:a16="http://schemas.microsoft.com/office/drawing/2014/main" id="{00000000-0008-0000-0300-000016000000}"/>
                </a:ext>
              </a:extLst>
            </xdr:cNvPr>
            <xdr:cNvSpPr txBox="1">
              <a:spLocks/>
            </xdr:cNvSpPr>
          </xdr:nvSpPr>
          <xdr:spPr>
            <a:xfrm>
              <a:off x="3060805" y="1028544"/>
              <a:ext cx="3510544" cy="541449"/>
            </a:xfrm>
            <a:prstGeom prst="rect">
              <a:avLst/>
            </a:prstGeom>
          </xdr:spPr>
          <xdr:txBody>
            <a:bodyPr vert="horz" wrap="square" lIns="91440" tIns="45720" rIns="91440" bIns="45720"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latin typeface="AR P浪漫明朝体U" panose="02020A00000000000000" pitchFamily="18" charset="-128"/>
                  <a:ea typeface="AR P浪漫明朝体U" panose="02020A00000000000000" pitchFamily="18" charset="-128"/>
                </a:rPr>
                <a:t>入力・集計シート（生徒用）</a:t>
              </a:r>
            </a:p>
          </xdr:txBody>
        </xdr:sp>
      </xdr:grpSp>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46336" y="44330"/>
            <a:ext cx="292689" cy="406216"/>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132267</xdr:colOff>
      <xdr:row>2</xdr:row>
      <xdr:rowOff>71504</xdr:rowOff>
    </xdr:from>
    <xdr:to>
      <xdr:col>13</xdr:col>
      <xdr:colOff>1114400</xdr:colOff>
      <xdr:row>14</xdr:row>
      <xdr:rowOff>413195</xdr:rowOff>
    </xdr:to>
    <xdr:grpSp>
      <xdr:nvGrpSpPr>
        <xdr:cNvPr id="24" name="グループ化 23">
          <a:extLst>
            <a:ext uri="{FF2B5EF4-FFF2-40B4-BE49-F238E27FC236}">
              <a16:creationId xmlns:a16="http://schemas.microsoft.com/office/drawing/2014/main" id="{00000000-0008-0000-0400-000018000000}"/>
            </a:ext>
          </a:extLst>
        </xdr:cNvPr>
        <xdr:cNvGrpSpPr/>
      </xdr:nvGrpSpPr>
      <xdr:grpSpPr>
        <a:xfrm>
          <a:off x="3751767" y="1004954"/>
          <a:ext cx="7078133" cy="6237666"/>
          <a:chOff x="3710254" y="431272"/>
          <a:chExt cx="7078133" cy="6305757"/>
        </a:xfrm>
      </xdr:grpSpPr>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3710254" y="431272"/>
          <a:ext cx="7078133" cy="629127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8" name="十二角形 17">
            <a:extLst>
              <a:ext uri="{FF2B5EF4-FFF2-40B4-BE49-F238E27FC236}">
                <a16:creationId xmlns:a16="http://schemas.microsoft.com/office/drawing/2014/main" id="{00000000-0008-0000-0400-000012000000}"/>
              </a:ext>
            </a:extLst>
          </xdr:cNvPr>
          <xdr:cNvSpPr/>
        </xdr:nvSpPr>
        <xdr:spPr>
          <a:xfrm>
            <a:off x="6465999" y="918668"/>
            <a:ext cx="3651733" cy="2443817"/>
          </a:xfrm>
          <a:custGeom>
            <a:avLst/>
            <a:gdLst>
              <a:gd name="connsiteX0" fmla="*/ 0 w 5760000"/>
              <a:gd name="connsiteY0" fmla="*/ 2077830 h 5676844"/>
              <a:gd name="connsiteX1" fmla="*/ 771733 w 5760000"/>
              <a:gd name="connsiteY1" fmla="*/ 760592 h 5676844"/>
              <a:gd name="connsiteX2" fmla="*/ 2108267 w 5760000"/>
              <a:gd name="connsiteY2" fmla="*/ 0 h 5676844"/>
              <a:gd name="connsiteX3" fmla="*/ 3651733 w 5760000"/>
              <a:gd name="connsiteY3" fmla="*/ 0 h 5676844"/>
              <a:gd name="connsiteX4" fmla="*/ 4988267 w 5760000"/>
              <a:gd name="connsiteY4" fmla="*/ 760592 h 5676844"/>
              <a:gd name="connsiteX5" fmla="*/ 5760000 w 5760000"/>
              <a:gd name="connsiteY5" fmla="*/ 2077830 h 5676844"/>
              <a:gd name="connsiteX6" fmla="*/ 5760000 w 5760000"/>
              <a:gd name="connsiteY6" fmla="*/ 3599014 h 5676844"/>
              <a:gd name="connsiteX7" fmla="*/ 4988267 w 5760000"/>
              <a:gd name="connsiteY7" fmla="*/ 4916252 h 5676844"/>
              <a:gd name="connsiteX8" fmla="*/ 3651733 w 5760000"/>
              <a:gd name="connsiteY8" fmla="*/ 5676844 h 5676844"/>
              <a:gd name="connsiteX9" fmla="*/ 2108267 w 5760000"/>
              <a:gd name="connsiteY9" fmla="*/ 5676844 h 5676844"/>
              <a:gd name="connsiteX10" fmla="*/ 771733 w 5760000"/>
              <a:gd name="connsiteY10" fmla="*/ 4916252 h 5676844"/>
              <a:gd name="connsiteX11" fmla="*/ 0 w 5760000"/>
              <a:gd name="connsiteY11" fmla="*/ 3599014 h 5676844"/>
              <a:gd name="connsiteX12" fmla="*/ 0 w 5760000"/>
              <a:gd name="connsiteY12" fmla="*/ 2077830 h 5676844"/>
              <a:gd name="connsiteX0" fmla="*/ 0 w 5760000"/>
              <a:gd name="connsiteY0" fmla="*/ 2077830 h 5676844"/>
              <a:gd name="connsiteX1" fmla="*/ 771733 w 5760000"/>
              <a:gd name="connsiteY1" fmla="*/ 760592 h 5676844"/>
              <a:gd name="connsiteX2" fmla="*/ 2108267 w 5760000"/>
              <a:gd name="connsiteY2" fmla="*/ 0 h 5676844"/>
              <a:gd name="connsiteX3" fmla="*/ 3651733 w 5760000"/>
              <a:gd name="connsiteY3" fmla="*/ 0 h 5676844"/>
              <a:gd name="connsiteX4" fmla="*/ 4988267 w 5760000"/>
              <a:gd name="connsiteY4" fmla="*/ 760592 h 5676844"/>
              <a:gd name="connsiteX5" fmla="*/ 5760000 w 5760000"/>
              <a:gd name="connsiteY5" fmla="*/ 2077830 h 5676844"/>
              <a:gd name="connsiteX6" fmla="*/ 4712250 w 5760000"/>
              <a:gd name="connsiteY6" fmla="*/ 2360764 h 5676844"/>
              <a:gd name="connsiteX7" fmla="*/ 4988267 w 5760000"/>
              <a:gd name="connsiteY7" fmla="*/ 4916252 h 5676844"/>
              <a:gd name="connsiteX8" fmla="*/ 3651733 w 5760000"/>
              <a:gd name="connsiteY8" fmla="*/ 5676844 h 5676844"/>
              <a:gd name="connsiteX9" fmla="*/ 2108267 w 5760000"/>
              <a:gd name="connsiteY9" fmla="*/ 5676844 h 5676844"/>
              <a:gd name="connsiteX10" fmla="*/ 771733 w 5760000"/>
              <a:gd name="connsiteY10" fmla="*/ 4916252 h 5676844"/>
              <a:gd name="connsiteX11" fmla="*/ 0 w 5760000"/>
              <a:gd name="connsiteY11" fmla="*/ 3599014 h 5676844"/>
              <a:gd name="connsiteX12" fmla="*/ 0 w 5760000"/>
              <a:gd name="connsiteY12" fmla="*/ 2077830 h 5676844"/>
              <a:gd name="connsiteX0" fmla="*/ 0 w 5760000"/>
              <a:gd name="connsiteY0" fmla="*/ 2077830 h 5676844"/>
              <a:gd name="connsiteX1" fmla="*/ 771733 w 5760000"/>
              <a:gd name="connsiteY1" fmla="*/ 760592 h 5676844"/>
              <a:gd name="connsiteX2" fmla="*/ 2108267 w 5760000"/>
              <a:gd name="connsiteY2" fmla="*/ 0 h 5676844"/>
              <a:gd name="connsiteX3" fmla="*/ 3651733 w 5760000"/>
              <a:gd name="connsiteY3" fmla="*/ 0 h 5676844"/>
              <a:gd name="connsiteX4" fmla="*/ 4988267 w 5760000"/>
              <a:gd name="connsiteY4" fmla="*/ 760592 h 5676844"/>
              <a:gd name="connsiteX5" fmla="*/ 5760000 w 5760000"/>
              <a:gd name="connsiteY5" fmla="*/ 2077830 h 5676844"/>
              <a:gd name="connsiteX6" fmla="*/ 4712250 w 5760000"/>
              <a:gd name="connsiteY6" fmla="*/ 2360764 h 5676844"/>
              <a:gd name="connsiteX7" fmla="*/ 4552839 w 5760000"/>
              <a:gd name="connsiteY7" fmla="*/ 1895467 h 5676844"/>
              <a:gd name="connsiteX8" fmla="*/ 3651733 w 5760000"/>
              <a:gd name="connsiteY8" fmla="*/ 5676844 h 5676844"/>
              <a:gd name="connsiteX9" fmla="*/ 2108267 w 5760000"/>
              <a:gd name="connsiteY9" fmla="*/ 5676844 h 5676844"/>
              <a:gd name="connsiteX10" fmla="*/ 771733 w 5760000"/>
              <a:gd name="connsiteY10" fmla="*/ 4916252 h 5676844"/>
              <a:gd name="connsiteX11" fmla="*/ 0 w 5760000"/>
              <a:gd name="connsiteY11" fmla="*/ 3599014 h 5676844"/>
              <a:gd name="connsiteX12" fmla="*/ 0 w 5760000"/>
              <a:gd name="connsiteY12" fmla="*/ 2077830 h 5676844"/>
              <a:gd name="connsiteX0" fmla="*/ 0 w 5760000"/>
              <a:gd name="connsiteY0" fmla="*/ 2077830 h 5676844"/>
              <a:gd name="connsiteX1" fmla="*/ 771733 w 5760000"/>
              <a:gd name="connsiteY1" fmla="*/ 760592 h 5676844"/>
              <a:gd name="connsiteX2" fmla="*/ 2108267 w 5760000"/>
              <a:gd name="connsiteY2" fmla="*/ 0 h 5676844"/>
              <a:gd name="connsiteX3" fmla="*/ 3651733 w 5760000"/>
              <a:gd name="connsiteY3" fmla="*/ 0 h 5676844"/>
              <a:gd name="connsiteX4" fmla="*/ 4988267 w 5760000"/>
              <a:gd name="connsiteY4" fmla="*/ 760592 h 5676844"/>
              <a:gd name="connsiteX5" fmla="*/ 5760000 w 5760000"/>
              <a:gd name="connsiteY5" fmla="*/ 2077830 h 5676844"/>
              <a:gd name="connsiteX6" fmla="*/ 4712250 w 5760000"/>
              <a:gd name="connsiteY6" fmla="*/ 2360764 h 5676844"/>
              <a:gd name="connsiteX7" fmla="*/ 4552839 w 5760000"/>
              <a:gd name="connsiteY7" fmla="*/ 1895467 h 5676844"/>
              <a:gd name="connsiteX8" fmla="*/ 3815019 w 5760000"/>
              <a:gd name="connsiteY8" fmla="*/ 1172880 h 5676844"/>
              <a:gd name="connsiteX9" fmla="*/ 2108267 w 5760000"/>
              <a:gd name="connsiteY9" fmla="*/ 5676844 h 5676844"/>
              <a:gd name="connsiteX10" fmla="*/ 771733 w 5760000"/>
              <a:gd name="connsiteY10" fmla="*/ 4916252 h 5676844"/>
              <a:gd name="connsiteX11" fmla="*/ 0 w 5760000"/>
              <a:gd name="connsiteY11" fmla="*/ 3599014 h 5676844"/>
              <a:gd name="connsiteX12" fmla="*/ 0 w 5760000"/>
              <a:gd name="connsiteY12" fmla="*/ 2077830 h 5676844"/>
              <a:gd name="connsiteX0" fmla="*/ 0 w 5760000"/>
              <a:gd name="connsiteY0" fmla="*/ 2077830 h 4916252"/>
              <a:gd name="connsiteX1" fmla="*/ 771733 w 5760000"/>
              <a:gd name="connsiteY1" fmla="*/ 760592 h 4916252"/>
              <a:gd name="connsiteX2" fmla="*/ 2108267 w 5760000"/>
              <a:gd name="connsiteY2" fmla="*/ 0 h 4916252"/>
              <a:gd name="connsiteX3" fmla="*/ 3651733 w 5760000"/>
              <a:gd name="connsiteY3" fmla="*/ 0 h 4916252"/>
              <a:gd name="connsiteX4" fmla="*/ 4988267 w 5760000"/>
              <a:gd name="connsiteY4" fmla="*/ 760592 h 4916252"/>
              <a:gd name="connsiteX5" fmla="*/ 5760000 w 5760000"/>
              <a:gd name="connsiteY5" fmla="*/ 2077830 h 4916252"/>
              <a:gd name="connsiteX6" fmla="*/ 4712250 w 5760000"/>
              <a:gd name="connsiteY6" fmla="*/ 2360764 h 4916252"/>
              <a:gd name="connsiteX7" fmla="*/ 4552839 w 5760000"/>
              <a:gd name="connsiteY7" fmla="*/ 1895467 h 4916252"/>
              <a:gd name="connsiteX8" fmla="*/ 3815019 w 5760000"/>
              <a:gd name="connsiteY8" fmla="*/ 1172880 h 4916252"/>
              <a:gd name="connsiteX9" fmla="*/ 2856660 w 5760000"/>
              <a:gd name="connsiteY9" fmla="*/ 927951 h 4916252"/>
              <a:gd name="connsiteX10" fmla="*/ 771733 w 5760000"/>
              <a:gd name="connsiteY10" fmla="*/ 4916252 h 4916252"/>
              <a:gd name="connsiteX11" fmla="*/ 0 w 5760000"/>
              <a:gd name="connsiteY11" fmla="*/ 3599014 h 4916252"/>
              <a:gd name="connsiteX12" fmla="*/ 0 w 5760000"/>
              <a:gd name="connsiteY12" fmla="*/ 2077830 h 4916252"/>
              <a:gd name="connsiteX0" fmla="*/ 0 w 5760000"/>
              <a:gd name="connsiteY0" fmla="*/ 2077830 h 3599014"/>
              <a:gd name="connsiteX1" fmla="*/ 771733 w 5760000"/>
              <a:gd name="connsiteY1" fmla="*/ 760592 h 3599014"/>
              <a:gd name="connsiteX2" fmla="*/ 2108267 w 5760000"/>
              <a:gd name="connsiteY2" fmla="*/ 0 h 3599014"/>
              <a:gd name="connsiteX3" fmla="*/ 3651733 w 5760000"/>
              <a:gd name="connsiteY3" fmla="*/ 0 h 3599014"/>
              <a:gd name="connsiteX4" fmla="*/ 4988267 w 5760000"/>
              <a:gd name="connsiteY4" fmla="*/ 760592 h 3599014"/>
              <a:gd name="connsiteX5" fmla="*/ 5760000 w 5760000"/>
              <a:gd name="connsiteY5" fmla="*/ 2077830 h 3599014"/>
              <a:gd name="connsiteX6" fmla="*/ 4712250 w 5760000"/>
              <a:gd name="connsiteY6" fmla="*/ 2360764 h 3599014"/>
              <a:gd name="connsiteX7" fmla="*/ 4552839 w 5760000"/>
              <a:gd name="connsiteY7" fmla="*/ 1895467 h 3599014"/>
              <a:gd name="connsiteX8" fmla="*/ 3815019 w 5760000"/>
              <a:gd name="connsiteY8" fmla="*/ 1172880 h 3599014"/>
              <a:gd name="connsiteX9" fmla="*/ 2856660 w 5760000"/>
              <a:gd name="connsiteY9" fmla="*/ 927951 h 3599014"/>
              <a:gd name="connsiteX10" fmla="*/ 2309340 w 5760000"/>
              <a:gd name="connsiteY10" fmla="*/ 1079038 h 3599014"/>
              <a:gd name="connsiteX11" fmla="*/ 0 w 5760000"/>
              <a:gd name="connsiteY11" fmla="*/ 3599014 h 3599014"/>
              <a:gd name="connsiteX12" fmla="*/ 0 w 5760000"/>
              <a:gd name="connsiteY12" fmla="*/ 2077830 h 3599014"/>
              <a:gd name="connsiteX0" fmla="*/ 0 w 5760000"/>
              <a:gd name="connsiteY0" fmla="*/ 2077830 h 3599014"/>
              <a:gd name="connsiteX1" fmla="*/ 771733 w 5760000"/>
              <a:gd name="connsiteY1" fmla="*/ 760592 h 3599014"/>
              <a:gd name="connsiteX2" fmla="*/ 2108267 w 5760000"/>
              <a:gd name="connsiteY2" fmla="*/ 0 h 3599014"/>
              <a:gd name="connsiteX3" fmla="*/ 3651733 w 5760000"/>
              <a:gd name="connsiteY3" fmla="*/ 0 h 3599014"/>
              <a:gd name="connsiteX4" fmla="*/ 4988267 w 5760000"/>
              <a:gd name="connsiteY4" fmla="*/ 760592 h 3599014"/>
              <a:gd name="connsiteX5" fmla="*/ 5760000 w 5760000"/>
              <a:gd name="connsiteY5" fmla="*/ 2077830 h 3599014"/>
              <a:gd name="connsiteX6" fmla="*/ 4712250 w 5760000"/>
              <a:gd name="connsiteY6" fmla="*/ 2360764 h 3599014"/>
              <a:gd name="connsiteX7" fmla="*/ 4552839 w 5760000"/>
              <a:gd name="connsiteY7" fmla="*/ 1895467 h 3599014"/>
              <a:gd name="connsiteX8" fmla="*/ 3815019 w 5760000"/>
              <a:gd name="connsiteY8" fmla="*/ 1172880 h 3599014"/>
              <a:gd name="connsiteX9" fmla="*/ 2856660 w 5760000"/>
              <a:gd name="connsiteY9" fmla="*/ 927951 h 3599014"/>
              <a:gd name="connsiteX10" fmla="*/ 2309340 w 5760000"/>
              <a:gd name="connsiteY10" fmla="*/ 1079038 h 3599014"/>
              <a:gd name="connsiteX11" fmla="*/ 0 w 5760000"/>
              <a:gd name="connsiteY11" fmla="*/ 3599014 h 3599014"/>
              <a:gd name="connsiteX12" fmla="*/ 0 w 5760000"/>
              <a:gd name="connsiteY12" fmla="*/ 2077830 h 3599014"/>
              <a:gd name="connsiteX0" fmla="*/ 0 w 5760000"/>
              <a:gd name="connsiteY0" fmla="*/ 2077830 h 2360764"/>
              <a:gd name="connsiteX1" fmla="*/ 771733 w 5760000"/>
              <a:gd name="connsiteY1" fmla="*/ 760592 h 2360764"/>
              <a:gd name="connsiteX2" fmla="*/ 2108267 w 5760000"/>
              <a:gd name="connsiteY2" fmla="*/ 0 h 2360764"/>
              <a:gd name="connsiteX3" fmla="*/ 3651733 w 5760000"/>
              <a:gd name="connsiteY3" fmla="*/ 0 h 2360764"/>
              <a:gd name="connsiteX4" fmla="*/ 4988267 w 5760000"/>
              <a:gd name="connsiteY4" fmla="*/ 760592 h 2360764"/>
              <a:gd name="connsiteX5" fmla="*/ 5760000 w 5760000"/>
              <a:gd name="connsiteY5" fmla="*/ 2077830 h 2360764"/>
              <a:gd name="connsiteX6" fmla="*/ 4712250 w 5760000"/>
              <a:gd name="connsiteY6" fmla="*/ 2360764 h 2360764"/>
              <a:gd name="connsiteX7" fmla="*/ 4552839 w 5760000"/>
              <a:gd name="connsiteY7" fmla="*/ 1895467 h 2360764"/>
              <a:gd name="connsiteX8" fmla="*/ 3815019 w 5760000"/>
              <a:gd name="connsiteY8" fmla="*/ 1172880 h 2360764"/>
              <a:gd name="connsiteX9" fmla="*/ 2856660 w 5760000"/>
              <a:gd name="connsiteY9" fmla="*/ 927951 h 2360764"/>
              <a:gd name="connsiteX10" fmla="*/ 2309340 w 5760000"/>
              <a:gd name="connsiteY10" fmla="*/ 1079038 h 2360764"/>
              <a:gd name="connsiteX11" fmla="*/ 0 w 5760000"/>
              <a:gd name="connsiteY11" fmla="*/ 2077830 h 2360764"/>
              <a:gd name="connsiteX0" fmla="*/ 1537607 w 4988267"/>
              <a:gd name="connsiteY0" fmla="*/ 1079038 h 2360764"/>
              <a:gd name="connsiteX1" fmla="*/ 0 w 4988267"/>
              <a:gd name="connsiteY1" fmla="*/ 760592 h 2360764"/>
              <a:gd name="connsiteX2" fmla="*/ 1336534 w 4988267"/>
              <a:gd name="connsiteY2" fmla="*/ 0 h 2360764"/>
              <a:gd name="connsiteX3" fmla="*/ 2880000 w 4988267"/>
              <a:gd name="connsiteY3" fmla="*/ 0 h 2360764"/>
              <a:gd name="connsiteX4" fmla="*/ 4216534 w 4988267"/>
              <a:gd name="connsiteY4" fmla="*/ 760592 h 2360764"/>
              <a:gd name="connsiteX5" fmla="*/ 4988267 w 4988267"/>
              <a:gd name="connsiteY5" fmla="*/ 2077830 h 2360764"/>
              <a:gd name="connsiteX6" fmla="*/ 3940517 w 4988267"/>
              <a:gd name="connsiteY6" fmla="*/ 2360764 h 2360764"/>
              <a:gd name="connsiteX7" fmla="*/ 3781106 w 4988267"/>
              <a:gd name="connsiteY7" fmla="*/ 1895467 h 2360764"/>
              <a:gd name="connsiteX8" fmla="*/ 3043286 w 4988267"/>
              <a:gd name="connsiteY8" fmla="*/ 1172880 h 2360764"/>
              <a:gd name="connsiteX9" fmla="*/ 2084927 w 4988267"/>
              <a:gd name="connsiteY9" fmla="*/ 927951 h 2360764"/>
              <a:gd name="connsiteX10" fmla="*/ 1537607 w 4988267"/>
              <a:gd name="connsiteY10" fmla="*/ 1079038 h 2360764"/>
              <a:gd name="connsiteX0" fmla="*/ 1537607 w 4988267"/>
              <a:gd name="connsiteY0" fmla="*/ 1079038 h 2360764"/>
              <a:gd name="connsiteX1" fmla="*/ 0 w 4988267"/>
              <a:gd name="connsiteY1" fmla="*/ 760592 h 2360764"/>
              <a:gd name="connsiteX2" fmla="*/ 1336534 w 4988267"/>
              <a:gd name="connsiteY2" fmla="*/ 0 h 2360764"/>
              <a:gd name="connsiteX3" fmla="*/ 2880000 w 4988267"/>
              <a:gd name="connsiteY3" fmla="*/ 0 h 2360764"/>
              <a:gd name="connsiteX4" fmla="*/ 4216534 w 4988267"/>
              <a:gd name="connsiteY4" fmla="*/ 760592 h 2360764"/>
              <a:gd name="connsiteX5" fmla="*/ 4988267 w 4988267"/>
              <a:gd name="connsiteY5" fmla="*/ 2077830 h 2360764"/>
              <a:gd name="connsiteX6" fmla="*/ 3940517 w 4988267"/>
              <a:gd name="connsiteY6" fmla="*/ 2360764 h 2360764"/>
              <a:gd name="connsiteX7" fmla="*/ 3781106 w 4988267"/>
              <a:gd name="connsiteY7" fmla="*/ 1895467 h 2360764"/>
              <a:gd name="connsiteX8" fmla="*/ 3043286 w 4988267"/>
              <a:gd name="connsiteY8" fmla="*/ 1172880 h 2360764"/>
              <a:gd name="connsiteX9" fmla="*/ 2084927 w 4988267"/>
              <a:gd name="connsiteY9" fmla="*/ 927951 h 2360764"/>
              <a:gd name="connsiteX10" fmla="*/ 1537607 w 4988267"/>
              <a:gd name="connsiteY10" fmla="*/ 1079038 h 2360764"/>
              <a:gd name="connsiteX0" fmla="*/ 1537607 w 4988267"/>
              <a:gd name="connsiteY0" fmla="*/ 1079038 h 2360764"/>
              <a:gd name="connsiteX1" fmla="*/ 0 w 4988267"/>
              <a:gd name="connsiteY1" fmla="*/ 760592 h 2360764"/>
              <a:gd name="connsiteX2" fmla="*/ 1336534 w 4988267"/>
              <a:gd name="connsiteY2" fmla="*/ 0 h 2360764"/>
              <a:gd name="connsiteX3" fmla="*/ 2880000 w 4988267"/>
              <a:gd name="connsiteY3" fmla="*/ 0 h 2360764"/>
              <a:gd name="connsiteX4" fmla="*/ 4216534 w 4988267"/>
              <a:gd name="connsiteY4" fmla="*/ 760592 h 2360764"/>
              <a:gd name="connsiteX5" fmla="*/ 4988267 w 4988267"/>
              <a:gd name="connsiteY5" fmla="*/ 2077830 h 2360764"/>
              <a:gd name="connsiteX6" fmla="*/ 3940517 w 4988267"/>
              <a:gd name="connsiteY6" fmla="*/ 2360764 h 2360764"/>
              <a:gd name="connsiteX7" fmla="*/ 3781106 w 4988267"/>
              <a:gd name="connsiteY7" fmla="*/ 1895467 h 2360764"/>
              <a:gd name="connsiteX8" fmla="*/ 3043286 w 4988267"/>
              <a:gd name="connsiteY8" fmla="*/ 1172880 h 2360764"/>
              <a:gd name="connsiteX9" fmla="*/ 2084927 w 4988267"/>
              <a:gd name="connsiteY9" fmla="*/ 927951 h 2360764"/>
              <a:gd name="connsiteX10" fmla="*/ 1537607 w 4988267"/>
              <a:gd name="connsiteY10" fmla="*/ 1079038 h 2360764"/>
              <a:gd name="connsiteX0" fmla="*/ 201073 w 3651733"/>
              <a:gd name="connsiteY0" fmla="*/ 1079038 h 2360764"/>
              <a:gd name="connsiteX1" fmla="*/ 0 w 3651733"/>
              <a:gd name="connsiteY1" fmla="*/ 0 h 2360764"/>
              <a:gd name="connsiteX2" fmla="*/ 1543466 w 3651733"/>
              <a:gd name="connsiteY2" fmla="*/ 0 h 2360764"/>
              <a:gd name="connsiteX3" fmla="*/ 2880000 w 3651733"/>
              <a:gd name="connsiteY3" fmla="*/ 760592 h 2360764"/>
              <a:gd name="connsiteX4" fmla="*/ 3651733 w 3651733"/>
              <a:gd name="connsiteY4" fmla="*/ 2077830 h 2360764"/>
              <a:gd name="connsiteX5" fmla="*/ 2603983 w 3651733"/>
              <a:gd name="connsiteY5" fmla="*/ 2360764 h 2360764"/>
              <a:gd name="connsiteX6" fmla="*/ 2444572 w 3651733"/>
              <a:gd name="connsiteY6" fmla="*/ 1895467 h 2360764"/>
              <a:gd name="connsiteX7" fmla="*/ 1706752 w 3651733"/>
              <a:gd name="connsiteY7" fmla="*/ 1172880 h 2360764"/>
              <a:gd name="connsiteX8" fmla="*/ 748393 w 3651733"/>
              <a:gd name="connsiteY8" fmla="*/ 927951 h 2360764"/>
              <a:gd name="connsiteX9" fmla="*/ 201073 w 3651733"/>
              <a:gd name="connsiteY9" fmla="*/ 1079038 h 2360764"/>
              <a:gd name="connsiteX0" fmla="*/ 201073 w 3651733"/>
              <a:gd name="connsiteY0" fmla="*/ 1079038 h 2387978"/>
              <a:gd name="connsiteX1" fmla="*/ 0 w 3651733"/>
              <a:gd name="connsiteY1" fmla="*/ 0 h 2387978"/>
              <a:gd name="connsiteX2" fmla="*/ 1543466 w 3651733"/>
              <a:gd name="connsiteY2" fmla="*/ 0 h 2387978"/>
              <a:gd name="connsiteX3" fmla="*/ 2880000 w 3651733"/>
              <a:gd name="connsiteY3" fmla="*/ 760592 h 2387978"/>
              <a:gd name="connsiteX4" fmla="*/ 3651733 w 3651733"/>
              <a:gd name="connsiteY4" fmla="*/ 2077830 h 2387978"/>
              <a:gd name="connsiteX5" fmla="*/ 2563162 w 3651733"/>
              <a:gd name="connsiteY5" fmla="*/ 2387978 h 2387978"/>
              <a:gd name="connsiteX6" fmla="*/ 2444572 w 3651733"/>
              <a:gd name="connsiteY6" fmla="*/ 1895467 h 2387978"/>
              <a:gd name="connsiteX7" fmla="*/ 1706752 w 3651733"/>
              <a:gd name="connsiteY7" fmla="*/ 1172880 h 2387978"/>
              <a:gd name="connsiteX8" fmla="*/ 748393 w 3651733"/>
              <a:gd name="connsiteY8" fmla="*/ 927951 h 2387978"/>
              <a:gd name="connsiteX9" fmla="*/ 201073 w 3651733"/>
              <a:gd name="connsiteY9" fmla="*/ 1079038 h 2387978"/>
              <a:gd name="connsiteX0" fmla="*/ 201073 w 3651733"/>
              <a:gd name="connsiteY0" fmla="*/ 1079038 h 2367142"/>
              <a:gd name="connsiteX1" fmla="*/ 0 w 3651733"/>
              <a:gd name="connsiteY1" fmla="*/ 0 h 2367142"/>
              <a:gd name="connsiteX2" fmla="*/ 1543466 w 3651733"/>
              <a:gd name="connsiteY2" fmla="*/ 0 h 2367142"/>
              <a:gd name="connsiteX3" fmla="*/ 2880000 w 3651733"/>
              <a:gd name="connsiteY3" fmla="*/ 760592 h 2367142"/>
              <a:gd name="connsiteX4" fmla="*/ 3651733 w 3651733"/>
              <a:gd name="connsiteY4" fmla="*/ 2077830 h 2367142"/>
              <a:gd name="connsiteX5" fmla="*/ 2594912 w 3651733"/>
              <a:gd name="connsiteY5" fmla="*/ 2367142 h 2367142"/>
              <a:gd name="connsiteX6" fmla="*/ 2444572 w 3651733"/>
              <a:gd name="connsiteY6" fmla="*/ 1895467 h 2367142"/>
              <a:gd name="connsiteX7" fmla="*/ 1706752 w 3651733"/>
              <a:gd name="connsiteY7" fmla="*/ 1172880 h 2367142"/>
              <a:gd name="connsiteX8" fmla="*/ 748393 w 3651733"/>
              <a:gd name="connsiteY8" fmla="*/ 927951 h 2367142"/>
              <a:gd name="connsiteX9" fmla="*/ 201073 w 3651733"/>
              <a:gd name="connsiteY9" fmla="*/ 1079038 h 2367142"/>
              <a:gd name="connsiteX0" fmla="*/ 201073 w 3651733"/>
              <a:gd name="connsiteY0" fmla="*/ 1079038 h 2392921"/>
              <a:gd name="connsiteX1" fmla="*/ 0 w 3651733"/>
              <a:gd name="connsiteY1" fmla="*/ 0 h 2392921"/>
              <a:gd name="connsiteX2" fmla="*/ 1543466 w 3651733"/>
              <a:gd name="connsiteY2" fmla="*/ 0 h 2392921"/>
              <a:gd name="connsiteX3" fmla="*/ 2880000 w 3651733"/>
              <a:gd name="connsiteY3" fmla="*/ 760592 h 2392921"/>
              <a:gd name="connsiteX4" fmla="*/ 3651733 w 3651733"/>
              <a:gd name="connsiteY4" fmla="*/ 2077830 h 2392921"/>
              <a:gd name="connsiteX5" fmla="*/ 2586253 w 3651733"/>
              <a:gd name="connsiteY5" fmla="*/ 2392921 h 2392921"/>
              <a:gd name="connsiteX6" fmla="*/ 2444572 w 3651733"/>
              <a:gd name="connsiteY6" fmla="*/ 1895467 h 2392921"/>
              <a:gd name="connsiteX7" fmla="*/ 1706752 w 3651733"/>
              <a:gd name="connsiteY7" fmla="*/ 1172880 h 2392921"/>
              <a:gd name="connsiteX8" fmla="*/ 748393 w 3651733"/>
              <a:gd name="connsiteY8" fmla="*/ 927951 h 2392921"/>
              <a:gd name="connsiteX9" fmla="*/ 201073 w 3651733"/>
              <a:gd name="connsiteY9" fmla="*/ 1079038 h 2392921"/>
              <a:gd name="connsiteX0" fmla="*/ 201073 w 3651733"/>
              <a:gd name="connsiteY0" fmla="*/ 1061853 h 2392921"/>
              <a:gd name="connsiteX1" fmla="*/ 0 w 3651733"/>
              <a:gd name="connsiteY1" fmla="*/ 0 h 2392921"/>
              <a:gd name="connsiteX2" fmla="*/ 1543466 w 3651733"/>
              <a:gd name="connsiteY2" fmla="*/ 0 h 2392921"/>
              <a:gd name="connsiteX3" fmla="*/ 2880000 w 3651733"/>
              <a:gd name="connsiteY3" fmla="*/ 760592 h 2392921"/>
              <a:gd name="connsiteX4" fmla="*/ 3651733 w 3651733"/>
              <a:gd name="connsiteY4" fmla="*/ 2077830 h 2392921"/>
              <a:gd name="connsiteX5" fmla="*/ 2586253 w 3651733"/>
              <a:gd name="connsiteY5" fmla="*/ 2392921 h 2392921"/>
              <a:gd name="connsiteX6" fmla="*/ 2444572 w 3651733"/>
              <a:gd name="connsiteY6" fmla="*/ 1895467 h 2392921"/>
              <a:gd name="connsiteX7" fmla="*/ 1706752 w 3651733"/>
              <a:gd name="connsiteY7" fmla="*/ 1172880 h 2392921"/>
              <a:gd name="connsiteX8" fmla="*/ 748393 w 3651733"/>
              <a:gd name="connsiteY8" fmla="*/ 927951 h 2392921"/>
              <a:gd name="connsiteX9" fmla="*/ 201073 w 3651733"/>
              <a:gd name="connsiteY9" fmla="*/ 1061853 h 239292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3651733" h="2392921">
                <a:moveTo>
                  <a:pt x="201073" y="1061853"/>
                </a:moveTo>
                <a:lnTo>
                  <a:pt x="0" y="0"/>
                </a:lnTo>
                <a:lnTo>
                  <a:pt x="1543466" y="0"/>
                </a:lnTo>
                <a:lnTo>
                  <a:pt x="2880000" y="760592"/>
                </a:lnTo>
                <a:lnTo>
                  <a:pt x="3651733" y="2077830"/>
                </a:lnTo>
                <a:lnTo>
                  <a:pt x="2586253" y="2392921"/>
                </a:lnTo>
                <a:lnTo>
                  <a:pt x="2444572" y="1895467"/>
                </a:lnTo>
                <a:lnTo>
                  <a:pt x="1706752" y="1172880"/>
                </a:lnTo>
                <a:lnTo>
                  <a:pt x="748393" y="927951"/>
                </a:lnTo>
                <a:lnTo>
                  <a:pt x="201073" y="1061853"/>
                </a:lnTo>
                <a:close/>
              </a:path>
            </a:pathLst>
          </a:custGeom>
          <a:solidFill>
            <a:srgbClr val="92D050">
              <a:alpha val="30196"/>
            </a:srgb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20" name="十二角形 19">
            <a:extLst>
              <a:ext uri="{FF2B5EF4-FFF2-40B4-BE49-F238E27FC236}">
                <a16:creationId xmlns:a16="http://schemas.microsoft.com/office/drawing/2014/main" id="{00000000-0008-0000-0400-000014000000}"/>
              </a:ext>
            </a:extLst>
          </xdr:cNvPr>
          <xdr:cNvSpPr/>
        </xdr:nvSpPr>
        <xdr:spPr>
          <a:xfrm>
            <a:off x="6485050" y="3059336"/>
            <a:ext cx="3651733" cy="3677693"/>
          </a:xfrm>
          <a:custGeom>
            <a:avLst/>
            <a:gdLst>
              <a:gd name="connsiteX0" fmla="*/ 0 w 5760000"/>
              <a:gd name="connsiteY0" fmla="*/ 2077830 h 5676844"/>
              <a:gd name="connsiteX1" fmla="*/ 771733 w 5760000"/>
              <a:gd name="connsiteY1" fmla="*/ 760592 h 5676844"/>
              <a:gd name="connsiteX2" fmla="*/ 2108267 w 5760000"/>
              <a:gd name="connsiteY2" fmla="*/ 0 h 5676844"/>
              <a:gd name="connsiteX3" fmla="*/ 3651733 w 5760000"/>
              <a:gd name="connsiteY3" fmla="*/ 0 h 5676844"/>
              <a:gd name="connsiteX4" fmla="*/ 4988267 w 5760000"/>
              <a:gd name="connsiteY4" fmla="*/ 760592 h 5676844"/>
              <a:gd name="connsiteX5" fmla="*/ 5760000 w 5760000"/>
              <a:gd name="connsiteY5" fmla="*/ 2077830 h 5676844"/>
              <a:gd name="connsiteX6" fmla="*/ 5760000 w 5760000"/>
              <a:gd name="connsiteY6" fmla="*/ 3599014 h 5676844"/>
              <a:gd name="connsiteX7" fmla="*/ 4988267 w 5760000"/>
              <a:gd name="connsiteY7" fmla="*/ 4916252 h 5676844"/>
              <a:gd name="connsiteX8" fmla="*/ 3651733 w 5760000"/>
              <a:gd name="connsiteY8" fmla="*/ 5676844 h 5676844"/>
              <a:gd name="connsiteX9" fmla="*/ 2108267 w 5760000"/>
              <a:gd name="connsiteY9" fmla="*/ 5676844 h 5676844"/>
              <a:gd name="connsiteX10" fmla="*/ 771733 w 5760000"/>
              <a:gd name="connsiteY10" fmla="*/ 4916252 h 5676844"/>
              <a:gd name="connsiteX11" fmla="*/ 0 w 5760000"/>
              <a:gd name="connsiteY11" fmla="*/ 3599014 h 5676844"/>
              <a:gd name="connsiteX12" fmla="*/ 0 w 5760000"/>
              <a:gd name="connsiteY12" fmla="*/ 2077830 h 5676844"/>
              <a:gd name="connsiteX0" fmla="*/ 0 w 5760000"/>
              <a:gd name="connsiteY0" fmla="*/ 2077830 h 5676844"/>
              <a:gd name="connsiteX1" fmla="*/ 771733 w 5760000"/>
              <a:gd name="connsiteY1" fmla="*/ 760592 h 5676844"/>
              <a:gd name="connsiteX2" fmla="*/ 2108267 w 5760000"/>
              <a:gd name="connsiteY2" fmla="*/ 0 h 5676844"/>
              <a:gd name="connsiteX3" fmla="*/ 3651733 w 5760000"/>
              <a:gd name="connsiteY3" fmla="*/ 0 h 5676844"/>
              <a:gd name="connsiteX4" fmla="*/ 4634482 w 5760000"/>
              <a:gd name="connsiteY4" fmla="*/ 2393449 h 5676844"/>
              <a:gd name="connsiteX5" fmla="*/ 5760000 w 5760000"/>
              <a:gd name="connsiteY5" fmla="*/ 2077830 h 5676844"/>
              <a:gd name="connsiteX6" fmla="*/ 5760000 w 5760000"/>
              <a:gd name="connsiteY6" fmla="*/ 3599014 h 5676844"/>
              <a:gd name="connsiteX7" fmla="*/ 4988267 w 5760000"/>
              <a:gd name="connsiteY7" fmla="*/ 4916252 h 5676844"/>
              <a:gd name="connsiteX8" fmla="*/ 3651733 w 5760000"/>
              <a:gd name="connsiteY8" fmla="*/ 5676844 h 5676844"/>
              <a:gd name="connsiteX9" fmla="*/ 2108267 w 5760000"/>
              <a:gd name="connsiteY9" fmla="*/ 5676844 h 5676844"/>
              <a:gd name="connsiteX10" fmla="*/ 771733 w 5760000"/>
              <a:gd name="connsiteY10" fmla="*/ 4916252 h 5676844"/>
              <a:gd name="connsiteX11" fmla="*/ 0 w 5760000"/>
              <a:gd name="connsiteY11" fmla="*/ 3599014 h 5676844"/>
              <a:gd name="connsiteX12" fmla="*/ 0 w 5760000"/>
              <a:gd name="connsiteY12" fmla="*/ 2077830 h 5676844"/>
              <a:gd name="connsiteX0" fmla="*/ 0 w 5760000"/>
              <a:gd name="connsiteY0" fmla="*/ 2077830 h 5676844"/>
              <a:gd name="connsiteX1" fmla="*/ 771733 w 5760000"/>
              <a:gd name="connsiteY1" fmla="*/ 760592 h 5676844"/>
              <a:gd name="connsiteX2" fmla="*/ 2108267 w 5760000"/>
              <a:gd name="connsiteY2" fmla="*/ 0 h 5676844"/>
              <a:gd name="connsiteX3" fmla="*/ 4740304 w 5760000"/>
              <a:gd name="connsiteY3" fmla="*/ 2803072 h 5676844"/>
              <a:gd name="connsiteX4" fmla="*/ 4634482 w 5760000"/>
              <a:gd name="connsiteY4" fmla="*/ 2393449 h 5676844"/>
              <a:gd name="connsiteX5" fmla="*/ 5760000 w 5760000"/>
              <a:gd name="connsiteY5" fmla="*/ 2077830 h 5676844"/>
              <a:gd name="connsiteX6" fmla="*/ 5760000 w 5760000"/>
              <a:gd name="connsiteY6" fmla="*/ 3599014 h 5676844"/>
              <a:gd name="connsiteX7" fmla="*/ 4988267 w 5760000"/>
              <a:gd name="connsiteY7" fmla="*/ 4916252 h 5676844"/>
              <a:gd name="connsiteX8" fmla="*/ 3651733 w 5760000"/>
              <a:gd name="connsiteY8" fmla="*/ 5676844 h 5676844"/>
              <a:gd name="connsiteX9" fmla="*/ 2108267 w 5760000"/>
              <a:gd name="connsiteY9" fmla="*/ 5676844 h 5676844"/>
              <a:gd name="connsiteX10" fmla="*/ 771733 w 5760000"/>
              <a:gd name="connsiteY10" fmla="*/ 4916252 h 5676844"/>
              <a:gd name="connsiteX11" fmla="*/ 0 w 5760000"/>
              <a:gd name="connsiteY11" fmla="*/ 3599014 h 5676844"/>
              <a:gd name="connsiteX12" fmla="*/ 0 w 5760000"/>
              <a:gd name="connsiteY12" fmla="*/ 2077830 h 5676844"/>
              <a:gd name="connsiteX0" fmla="*/ 0 w 5760000"/>
              <a:gd name="connsiteY0" fmla="*/ 2077830 h 5676844"/>
              <a:gd name="connsiteX1" fmla="*/ 771733 w 5760000"/>
              <a:gd name="connsiteY1" fmla="*/ 760592 h 5676844"/>
              <a:gd name="connsiteX2" fmla="*/ 2108267 w 5760000"/>
              <a:gd name="connsiteY2" fmla="*/ 0 h 5676844"/>
              <a:gd name="connsiteX3" fmla="*/ 4824970 w 5760000"/>
              <a:gd name="connsiteY3" fmla="*/ 2834323 h 5676844"/>
              <a:gd name="connsiteX4" fmla="*/ 4634482 w 5760000"/>
              <a:gd name="connsiteY4" fmla="*/ 2393449 h 5676844"/>
              <a:gd name="connsiteX5" fmla="*/ 5760000 w 5760000"/>
              <a:gd name="connsiteY5" fmla="*/ 2077830 h 5676844"/>
              <a:gd name="connsiteX6" fmla="*/ 5760000 w 5760000"/>
              <a:gd name="connsiteY6" fmla="*/ 3599014 h 5676844"/>
              <a:gd name="connsiteX7" fmla="*/ 4988267 w 5760000"/>
              <a:gd name="connsiteY7" fmla="*/ 4916252 h 5676844"/>
              <a:gd name="connsiteX8" fmla="*/ 3651733 w 5760000"/>
              <a:gd name="connsiteY8" fmla="*/ 5676844 h 5676844"/>
              <a:gd name="connsiteX9" fmla="*/ 2108267 w 5760000"/>
              <a:gd name="connsiteY9" fmla="*/ 5676844 h 5676844"/>
              <a:gd name="connsiteX10" fmla="*/ 771733 w 5760000"/>
              <a:gd name="connsiteY10" fmla="*/ 4916252 h 5676844"/>
              <a:gd name="connsiteX11" fmla="*/ 0 w 5760000"/>
              <a:gd name="connsiteY11" fmla="*/ 3599014 h 5676844"/>
              <a:gd name="connsiteX12" fmla="*/ 0 w 5760000"/>
              <a:gd name="connsiteY12" fmla="*/ 2077830 h 5676844"/>
              <a:gd name="connsiteX0" fmla="*/ 0 w 5760000"/>
              <a:gd name="connsiteY0" fmla="*/ 1317238 h 4916252"/>
              <a:gd name="connsiteX1" fmla="*/ 771733 w 5760000"/>
              <a:gd name="connsiteY1" fmla="*/ 0 h 4916252"/>
              <a:gd name="connsiteX2" fmla="*/ 4542434 w 5760000"/>
              <a:gd name="connsiteY2" fmla="*/ 3020733 h 4916252"/>
              <a:gd name="connsiteX3" fmla="*/ 4824970 w 5760000"/>
              <a:gd name="connsiteY3" fmla="*/ 2073731 h 4916252"/>
              <a:gd name="connsiteX4" fmla="*/ 4634482 w 5760000"/>
              <a:gd name="connsiteY4" fmla="*/ 1632857 h 4916252"/>
              <a:gd name="connsiteX5" fmla="*/ 5760000 w 5760000"/>
              <a:gd name="connsiteY5" fmla="*/ 1317238 h 4916252"/>
              <a:gd name="connsiteX6" fmla="*/ 5760000 w 5760000"/>
              <a:gd name="connsiteY6" fmla="*/ 2838422 h 4916252"/>
              <a:gd name="connsiteX7" fmla="*/ 4988267 w 5760000"/>
              <a:gd name="connsiteY7" fmla="*/ 4155660 h 4916252"/>
              <a:gd name="connsiteX8" fmla="*/ 3651733 w 5760000"/>
              <a:gd name="connsiteY8" fmla="*/ 4916252 h 4916252"/>
              <a:gd name="connsiteX9" fmla="*/ 2108267 w 5760000"/>
              <a:gd name="connsiteY9" fmla="*/ 4916252 h 4916252"/>
              <a:gd name="connsiteX10" fmla="*/ 771733 w 5760000"/>
              <a:gd name="connsiteY10" fmla="*/ 4155660 h 4916252"/>
              <a:gd name="connsiteX11" fmla="*/ 0 w 5760000"/>
              <a:gd name="connsiteY11" fmla="*/ 2838422 h 4916252"/>
              <a:gd name="connsiteX12" fmla="*/ 0 w 5760000"/>
              <a:gd name="connsiteY12" fmla="*/ 1317238 h 4916252"/>
              <a:gd name="connsiteX0" fmla="*/ 0 w 5760000"/>
              <a:gd name="connsiteY0" fmla="*/ 0 h 3599014"/>
              <a:gd name="connsiteX1" fmla="*/ 3819733 w 5760000"/>
              <a:gd name="connsiteY1" fmla="*/ 2401586 h 3599014"/>
              <a:gd name="connsiteX2" fmla="*/ 4542434 w 5760000"/>
              <a:gd name="connsiteY2" fmla="*/ 1703495 h 3599014"/>
              <a:gd name="connsiteX3" fmla="*/ 4824970 w 5760000"/>
              <a:gd name="connsiteY3" fmla="*/ 756493 h 3599014"/>
              <a:gd name="connsiteX4" fmla="*/ 4634482 w 5760000"/>
              <a:gd name="connsiteY4" fmla="*/ 315619 h 3599014"/>
              <a:gd name="connsiteX5" fmla="*/ 5760000 w 5760000"/>
              <a:gd name="connsiteY5" fmla="*/ 0 h 3599014"/>
              <a:gd name="connsiteX6" fmla="*/ 5760000 w 5760000"/>
              <a:gd name="connsiteY6" fmla="*/ 1521184 h 3599014"/>
              <a:gd name="connsiteX7" fmla="*/ 4988267 w 5760000"/>
              <a:gd name="connsiteY7" fmla="*/ 2838422 h 3599014"/>
              <a:gd name="connsiteX8" fmla="*/ 3651733 w 5760000"/>
              <a:gd name="connsiteY8" fmla="*/ 3599014 h 3599014"/>
              <a:gd name="connsiteX9" fmla="*/ 2108267 w 5760000"/>
              <a:gd name="connsiteY9" fmla="*/ 3599014 h 3599014"/>
              <a:gd name="connsiteX10" fmla="*/ 771733 w 5760000"/>
              <a:gd name="connsiteY10" fmla="*/ 2838422 h 3599014"/>
              <a:gd name="connsiteX11" fmla="*/ 0 w 5760000"/>
              <a:gd name="connsiteY11" fmla="*/ 1521184 h 3599014"/>
              <a:gd name="connsiteX12" fmla="*/ 0 w 5760000"/>
              <a:gd name="connsiteY12" fmla="*/ 0 h 3599014"/>
              <a:gd name="connsiteX0" fmla="*/ 2889250 w 5760000"/>
              <a:gd name="connsiteY0" fmla="*/ 2687553 h 3599014"/>
              <a:gd name="connsiteX1" fmla="*/ 3819733 w 5760000"/>
              <a:gd name="connsiteY1" fmla="*/ 2401586 h 3599014"/>
              <a:gd name="connsiteX2" fmla="*/ 4542434 w 5760000"/>
              <a:gd name="connsiteY2" fmla="*/ 1703495 h 3599014"/>
              <a:gd name="connsiteX3" fmla="*/ 4824970 w 5760000"/>
              <a:gd name="connsiteY3" fmla="*/ 756493 h 3599014"/>
              <a:gd name="connsiteX4" fmla="*/ 4634482 w 5760000"/>
              <a:gd name="connsiteY4" fmla="*/ 315619 h 3599014"/>
              <a:gd name="connsiteX5" fmla="*/ 5760000 w 5760000"/>
              <a:gd name="connsiteY5" fmla="*/ 0 h 3599014"/>
              <a:gd name="connsiteX6" fmla="*/ 5760000 w 5760000"/>
              <a:gd name="connsiteY6" fmla="*/ 1521184 h 3599014"/>
              <a:gd name="connsiteX7" fmla="*/ 4988267 w 5760000"/>
              <a:gd name="connsiteY7" fmla="*/ 2838422 h 3599014"/>
              <a:gd name="connsiteX8" fmla="*/ 3651733 w 5760000"/>
              <a:gd name="connsiteY8" fmla="*/ 3599014 h 3599014"/>
              <a:gd name="connsiteX9" fmla="*/ 2108267 w 5760000"/>
              <a:gd name="connsiteY9" fmla="*/ 3599014 h 3599014"/>
              <a:gd name="connsiteX10" fmla="*/ 771733 w 5760000"/>
              <a:gd name="connsiteY10" fmla="*/ 2838422 h 3599014"/>
              <a:gd name="connsiteX11" fmla="*/ 0 w 5760000"/>
              <a:gd name="connsiteY11" fmla="*/ 1521184 h 3599014"/>
              <a:gd name="connsiteX12" fmla="*/ 2889250 w 5760000"/>
              <a:gd name="connsiteY12" fmla="*/ 2687553 h 3599014"/>
              <a:gd name="connsiteX0" fmla="*/ 2117517 w 4988267"/>
              <a:gd name="connsiteY0" fmla="*/ 2687553 h 3599014"/>
              <a:gd name="connsiteX1" fmla="*/ 3048000 w 4988267"/>
              <a:gd name="connsiteY1" fmla="*/ 2401586 h 3599014"/>
              <a:gd name="connsiteX2" fmla="*/ 3770701 w 4988267"/>
              <a:gd name="connsiteY2" fmla="*/ 1703495 h 3599014"/>
              <a:gd name="connsiteX3" fmla="*/ 4053237 w 4988267"/>
              <a:gd name="connsiteY3" fmla="*/ 756493 h 3599014"/>
              <a:gd name="connsiteX4" fmla="*/ 3862749 w 4988267"/>
              <a:gd name="connsiteY4" fmla="*/ 315619 h 3599014"/>
              <a:gd name="connsiteX5" fmla="*/ 4988267 w 4988267"/>
              <a:gd name="connsiteY5" fmla="*/ 0 h 3599014"/>
              <a:gd name="connsiteX6" fmla="*/ 4988267 w 4988267"/>
              <a:gd name="connsiteY6" fmla="*/ 1521184 h 3599014"/>
              <a:gd name="connsiteX7" fmla="*/ 4216534 w 4988267"/>
              <a:gd name="connsiteY7" fmla="*/ 2838422 h 3599014"/>
              <a:gd name="connsiteX8" fmla="*/ 2880000 w 4988267"/>
              <a:gd name="connsiteY8" fmla="*/ 3599014 h 3599014"/>
              <a:gd name="connsiteX9" fmla="*/ 1336534 w 4988267"/>
              <a:gd name="connsiteY9" fmla="*/ 3599014 h 3599014"/>
              <a:gd name="connsiteX10" fmla="*/ 0 w 4988267"/>
              <a:gd name="connsiteY10" fmla="*/ 2838422 h 3599014"/>
              <a:gd name="connsiteX11" fmla="*/ 1471934 w 4988267"/>
              <a:gd name="connsiteY11" fmla="*/ 2531620 h 3599014"/>
              <a:gd name="connsiteX12" fmla="*/ 2117517 w 4988267"/>
              <a:gd name="connsiteY12" fmla="*/ 2687553 h 3599014"/>
              <a:gd name="connsiteX0" fmla="*/ 780983 w 3651733"/>
              <a:gd name="connsiteY0" fmla="*/ 2687553 h 3599014"/>
              <a:gd name="connsiteX1" fmla="*/ 1711466 w 3651733"/>
              <a:gd name="connsiteY1" fmla="*/ 2401586 h 3599014"/>
              <a:gd name="connsiteX2" fmla="*/ 2434167 w 3651733"/>
              <a:gd name="connsiteY2" fmla="*/ 1703495 h 3599014"/>
              <a:gd name="connsiteX3" fmla="*/ 2716703 w 3651733"/>
              <a:gd name="connsiteY3" fmla="*/ 756493 h 3599014"/>
              <a:gd name="connsiteX4" fmla="*/ 2526215 w 3651733"/>
              <a:gd name="connsiteY4" fmla="*/ 315619 h 3599014"/>
              <a:gd name="connsiteX5" fmla="*/ 3651733 w 3651733"/>
              <a:gd name="connsiteY5" fmla="*/ 0 h 3599014"/>
              <a:gd name="connsiteX6" fmla="*/ 3651733 w 3651733"/>
              <a:gd name="connsiteY6" fmla="*/ 1521184 h 3599014"/>
              <a:gd name="connsiteX7" fmla="*/ 2880000 w 3651733"/>
              <a:gd name="connsiteY7" fmla="*/ 2838422 h 3599014"/>
              <a:gd name="connsiteX8" fmla="*/ 1543466 w 3651733"/>
              <a:gd name="connsiteY8" fmla="*/ 3599014 h 3599014"/>
              <a:gd name="connsiteX9" fmla="*/ 0 w 3651733"/>
              <a:gd name="connsiteY9" fmla="*/ 3599014 h 3599014"/>
              <a:gd name="connsiteX10" fmla="*/ 135400 w 3651733"/>
              <a:gd name="connsiteY10" fmla="*/ 2531620 h 3599014"/>
              <a:gd name="connsiteX11" fmla="*/ 780983 w 3651733"/>
              <a:gd name="connsiteY11" fmla="*/ 2687553 h 3599014"/>
              <a:gd name="connsiteX0" fmla="*/ 780983 w 3651733"/>
              <a:gd name="connsiteY0" fmla="*/ 2687553 h 3599014"/>
              <a:gd name="connsiteX1" fmla="*/ 1711466 w 3651733"/>
              <a:gd name="connsiteY1" fmla="*/ 2401586 h 3599014"/>
              <a:gd name="connsiteX2" fmla="*/ 2434167 w 3651733"/>
              <a:gd name="connsiteY2" fmla="*/ 1703495 h 3599014"/>
              <a:gd name="connsiteX3" fmla="*/ 2716703 w 3651733"/>
              <a:gd name="connsiteY3" fmla="*/ 756493 h 3599014"/>
              <a:gd name="connsiteX4" fmla="*/ 2568548 w 3651733"/>
              <a:gd name="connsiteY4" fmla="*/ 305203 h 3599014"/>
              <a:gd name="connsiteX5" fmla="*/ 3651733 w 3651733"/>
              <a:gd name="connsiteY5" fmla="*/ 0 h 3599014"/>
              <a:gd name="connsiteX6" fmla="*/ 3651733 w 3651733"/>
              <a:gd name="connsiteY6" fmla="*/ 1521184 h 3599014"/>
              <a:gd name="connsiteX7" fmla="*/ 2880000 w 3651733"/>
              <a:gd name="connsiteY7" fmla="*/ 2838422 h 3599014"/>
              <a:gd name="connsiteX8" fmla="*/ 1543466 w 3651733"/>
              <a:gd name="connsiteY8" fmla="*/ 3599014 h 3599014"/>
              <a:gd name="connsiteX9" fmla="*/ 0 w 3651733"/>
              <a:gd name="connsiteY9" fmla="*/ 3599014 h 3599014"/>
              <a:gd name="connsiteX10" fmla="*/ 135400 w 3651733"/>
              <a:gd name="connsiteY10" fmla="*/ 2531620 h 3599014"/>
              <a:gd name="connsiteX11" fmla="*/ 780983 w 3651733"/>
              <a:gd name="connsiteY11" fmla="*/ 2687553 h 3599014"/>
              <a:gd name="connsiteX0" fmla="*/ 780983 w 3651733"/>
              <a:gd name="connsiteY0" fmla="*/ 2687553 h 3599014"/>
              <a:gd name="connsiteX1" fmla="*/ 1711466 w 3651733"/>
              <a:gd name="connsiteY1" fmla="*/ 2401586 h 3599014"/>
              <a:gd name="connsiteX2" fmla="*/ 2434167 w 3651733"/>
              <a:gd name="connsiteY2" fmla="*/ 1724329 h 3599014"/>
              <a:gd name="connsiteX3" fmla="*/ 2716703 w 3651733"/>
              <a:gd name="connsiteY3" fmla="*/ 756493 h 3599014"/>
              <a:gd name="connsiteX4" fmla="*/ 2568548 w 3651733"/>
              <a:gd name="connsiteY4" fmla="*/ 305203 h 3599014"/>
              <a:gd name="connsiteX5" fmla="*/ 3651733 w 3651733"/>
              <a:gd name="connsiteY5" fmla="*/ 0 h 3599014"/>
              <a:gd name="connsiteX6" fmla="*/ 3651733 w 3651733"/>
              <a:gd name="connsiteY6" fmla="*/ 1521184 h 3599014"/>
              <a:gd name="connsiteX7" fmla="*/ 2880000 w 3651733"/>
              <a:gd name="connsiteY7" fmla="*/ 2838422 h 3599014"/>
              <a:gd name="connsiteX8" fmla="*/ 1543466 w 3651733"/>
              <a:gd name="connsiteY8" fmla="*/ 3599014 h 3599014"/>
              <a:gd name="connsiteX9" fmla="*/ 0 w 3651733"/>
              <a:gd name="connsiteY9" fmla="*/ 3599014 h 3599014"/>
              <a:gd name="connsiteX10" fmla="*/ 135400 w 3651733"/>
              <a:gd name="connsiteY10" fmla="*/ 2531620 h 3599014"/>
              <a:gd name="connsiteX11" fmla="*/ 780983 w 3651733"/>
              <a:gd name="connsiteY11" fmla="*/ 2687553 h 3599014"/>
              <a:gd name="connsiteX0" fmla="*/ 780983 w 3651733"/>
              <a:gd name="connsiteY0" fmla="*/ 2687553 h 3599014"/>
              <a:gd name="connsiteX1" fmla="*/ 1700883 w 3651733"/>
              <a:gd name="connsiteY1" fmla="*/ 2432836 h 3599014"/>
              <a:gd name="connsiteX2" fmla="*/ 2434167 w 3651733"/>
              <a:gd name="connsiteY2" fmla="*/ 1724329 h 3599014"/>
              <a:gd name="connsiteX3" fmla="*/ 2716703 w 3651733"/>
              <a:gd name="connsiteY3" fmla="*/ 756493 h 3599014"/>
              <a:gd name="connsiteX4" fmla="*/ 2568548 w 3651733"/>
              <a:gd name="connsiteY4" fmla="*/ 305203 h 3599014"/>
              <a:gd name="connsiteX5" fmla="*/ 3651733 w 3651733"/>
              <a:gd name="connsiteY5" fmla="*/ 0 h 3599014"/>
              <a:gd name="connsiteX6" fmla="*/ 3651733 w 3651733"/>
              <a:gd name="connsiteY6" fmla="*/ 1521184 h 3599014"/>
              <a:gd name="connsiteX7" fmla="*/ 2880000 w 3651733"/>
              <a:gd name="connsiteY7" fmla="*/ 2838422 h 3599014"/>
              <a:gd name="connsiteX8" fmla="*/ 1543466 w 3651733"/>
              <a:gd name="connsiteY8" fmla="*/ 3599014 h 3599014"/>
              <a:gd name="connsiteX9" fmla="*/ 0 w 3651733"/>
              <a:gd name="connsiteY9" fmla="*/ 3599014 h 3599014"/>
              <a:gd name="connsiteX10" fmla="*/ 135400 w 3651733"/>
              <a:gd name="connsiteY10" fmla="*/ 2531620 h 3599014"/>
              <a:gd name="connsiteX11" fmla="*/ 780983 w 3651733"/>
              <a:gd name="connsiteY11" fmla="*/ 2687553 h 3599014"/>
              <a:gd name="connsiteX0" fmla="*/ 738649 w 3651733"/>
              <a:gd name="connsiteY0" fmla="*/ 2697970 h 3599014"/>
              <a:gd name="connsiteX1" fmla="*/ 1700883 w 3651733"/>
              <a:gd name="connsiteY1" fmla="*/ 2432836 h 3599014"/>
              <a:gd name="connsiteX2" fmla="*/ 2434167 w 3651733"/>
              <a:gd name="connsiteY2" fmla="*/ 1724329 h 3599014"/>
              <a:gd name="connsiteX3" fmla="*/ 2716703 w 3651733"/>
              <a:gd name="connsiteY3" fmla="*/ 756493 h 3599014"/>
              <a:gd name="connsiteX4" fmla="*/ 2568548 w 3651733"/>
              <a:gd name="connsiteY4" fmla="*/ 305203 h 3599014"/>
              <a:gd name="connsiteX5" fmla="*/ 3651733 w 3651733"/>
              <a:gd name="connsiteY5" fmla="*/ 0 h 3599014"/>
              <a:gd name="connsiteX6" fmla="*/ 3651733 w 3651733"/>
              <a:gd name="connsiteY6" fmla="*/ 1521184 h 3599014"/>
              <a:gd name="connsiteX7" fmla="*/ 2880000 w 3651733"/>
              <a:gd name="connsiteY7" fmla="*/ 2838422 h 3599014"/>
              <a:gd name="connsiteX8" fmla="*/ 1543466 w 3651733"/>
              <a:gd name="connsiteY8" fmla="*/ 3599014 h 3599014"/>
              <a:gd name="connsiteX9" fmla="*/ 0 w 3651733"/>
              <a:gd name="connsiteY9" fmla="*/ 3599014 h 3599014"/>
              <a:gd name="connsiteX10" fmla="*/ 135400 w 3651733"/>
              <a:gd name="connsiteY10" fmla="*/ 2531620 h 3599014"/>
              <a:gd name="connsiteX11" fmla="*/ 738649 w 3651733"/>
              <a:gd name="connsiteY11" fmla="*/ 2697970 h 3599014"/>
              <a:gd name="connsiteX0" fmla="*/ 738649 w 3651733"/>
              <a:gd name="connsiteY0" fmla="*/ 2697970 h 3599014"/>
              <a:gd name="connsiteX1" fmla="*/ 1700883 w 3651733"/>
              <a:gd name="connsiteY1" fmla="*/ 2432836 h 3599014"/>
              <a:gd name="connsiteX2" fmla="*/ 2434167 w 3651733"/>
              <a:gd name="connsiteY2" fmla="*/ 1724329 h 3599014"/>
              <a:gd name="connsiteX3" fmla="*/ 2716703 w 3651733"/>
              <a:gd name="connsiteY3" fmla="*/ 756493 h 3599014"/>
              <a:gd name="connsiteX4" fmla="*/ 2568548 w 3651733"/>
              <a:gd name="connsiteY4" fmla="*/ 305203 h 3599014"/>
              <a:gd name="connsiteX5" fmla="*/ 3651733 w 3651733"/>
              <a:gd name="connsiteY5" fmla="*/ 0 h 3599014"/>
              <a:gd name="connsiteX6" fmla="*/ 3651733 w 3651733"/>
              <a:gd name="connsiteY6" fmla="*/ 1521184 h 3599014"/>
              <a:gd name="connsiteX7" fmla="*/ 2880000 w 3651733"/>
              <a:gd name="connsiteY7" fmla="*/ 2838422 h 3599014"/>
              <a:gd name="connsiteX8" fmla="*/ 1543466 w 3651733"/>
              <a:gd name="connsiteY8" fmla="*/ 3599014 h 3599014"/>
              <a:gd name="connsiteX9" fmla="*/ 0 w 3651733"/>
              <a:gd name="connsiteY9" fmla="*/ 3599014 h 3599014"/>
              <a:gd name="connsiteX10" fmla="*/ 251817 w 3651733"/>
              <a:gd name="connsiteY10" fmla="*/ 2594121 h 3599014"/>
              <a:gd name="connsiteX11" fmla="*/ 738649 w 3651733"/>
              <a:gd name="connsiteY11" fmla="*/ 2697970 h 3599014"/>
              <a:gd name="connsiteX0" fmla="*/ 738649 w 3651733"/>
              <a:gd name="connsiteY0" fmla="*/ 2697970 h 3599014"/>
              <a:gd name="connsiteX1" fmla="*/ 1700883 w 3651733"/>
              <a:gd name="connsiteY1" fmla="*/ 2432836 h 3599014"/>
              <a:gd name="connsiteX2" fmla="*/ 2434167 w 3651733"/>
              <a:gd name="connsiteY2" fmla="*/ 1724329 h 3599014"/>
              <a:gd name="connsiteX3" fmla="*/ 2699384 w 3651733"/>
              <a:gd name="connsiteY3" fmla="*/ 773683 h 3599014"/>
              <a:gd name="connsiteX4" fmla="*/ 2568548 w 3651733"/>
              <a:gd name="connsiteY4" fmla="*/ 305203 h 3599014"/>
              <a:gd name="connsiteX5" fmla="*/ 3651733 w 3651733"/>
              <a:gd name="connsiteY5" fmla="*/ 0 h 3599014"/>
              <a:gd name="connsiteX6" fmla="*/ 3651733 w 3651733"/>
              <a:gd name="connsiteY6" fmla="*/ 1521184 h 3599014"/>
              <a:gd name="connsiteX7" fmla="*/ 2880000 w 3651733"/>
              <a:gd name="connsiteY7" fmla="*/ 2838422 h 3599014"/>
              <a:gd name="connsiteX8" fmla="*/ 1543466 w 3651733"/>
              <a:gd name="connsiteY8" fmla="*/ 3599014 h 3599014"/>
              <a:gd name="connsiteX9" fmla="*/ 0 w 3651733"/>
              <a:gd name="connsiteY9" fmla="*/ 3599014 h 3599014"/>
              <a:gd name="connsiteX10" fmla="*/ 251817 w 3651733"/>
              <a:gd name="connsiteY10" fmla="*/ 2594121 h 3599014"/>
              <a:gd name="connsiteX11" fmla="*/ 738649 w 3651733"/>
              <a:gd name="connsiteY11" fmla="*/ 2697970 h 359901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3651733" h="3599014">
                <a:moveTo>
                  <a:pt x="738649" y="2697970"/>
                </a:moveTo>
                <a:lnTo>
                  <a:pt x="1700883" y="2432836"/>
                </a:lnTo>
                <a:lnTo>
                  <a:pt x="2434167" y="1724329"/>
                </a:lnTo>
                <a:lnTo>
                  <a:pt x="2699384" y="773683"/>
                </a:lnTo>
                <a:lnTo>
                  <a:pt x="2568548" y="305203"/>
                </a:lnTo>
                <a:lnTo>
                  <a:pt x="3651733" y="0"/>
                </a:lnTo>
                <a:lnTo>
                  <a:pt x="3651733" y="1521184"/>
                </a:lnTo>
                <a:lnTo>
                  <a:pt x="2880000" y="2838422"/>
                </a:lnTo>
                <a:lnTo>
                  <a:pt x="1543466" y="3599014"/>
                </a:lnTo>
                <a:lnTo>
                  <a:pt x="0" y="3599014"/>
                </a:lnTo>
                <a:lnTo>
                  <a:pt x="251817" y="2594121"/>
                </a:lnTo>
                <a:lnTo>
                  <a:pt x="738649" y="2697970"/>
                </a:lnTo>
                <a:close/>
              </a:path>
            </a:pathLst>
          </a:custGeom>
          <a:solidFill>
            <a:srgbClr val="FFC000">
              <a:alpha val="30196"/>
            </a:srgbClr>
          </a:solidFill>
          <a:ln>
            <a:solidFill>
              <a:srgbClr val="F796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21" name="十二角形 20">
            <a:extLst>
              <a:ext uri="{FF2B5EF4-FFF2-40B4-BE49-F238E27FC236}">
                <a16:creationId xmlns:a16="http://schemas.microsoft.com/office/drawing/2014/main" id="{00000000-0008-0000-0400-000015000000}"/>
              </a:ext>
            </a:extLst>
          </xdr:cNvPr>
          <xdr:cNvSpPr/>
        </xdr:nvSpPr>
        <xdr:spPr>
          <a:xfrm>
            <a:off x="4342311" y="918367"/>
            <a:ext cx="2398029" cy="5791750"/>
          </a:xfrm>
          <a:custGeom>
            <a:avLst/>
            <a:gdLst>
              <a:gd name="connsiteX0" fmla="*/ 0 w 5785703"/>
              <a:gd name="connsiteY0" fmla="*/ 2108267 h 5760000"/>
              <a:gd name="connsiteX1" fmla="*/ 775177 w 5785703"/>
              <a:gd name="connsiteY1" fmla="*/ 771733 h 5760000"/>
              <a:gd name="connsiteX2" fmla="*/ 2117674 w 5785703"/>
              <a:gd name="connsiteY2" fmla="*/ 0 h 5760000"/>
              <a:gd name="connsiteX3" fmla="*/ 3668029 w 5785703"/>
              <a:gd name="connsiteY3" fmla="*/ 0 h 5760000"/>
              <a:gd name="connsiteX4" fmla="*/ 5010526 w 5785703"/>
              <a:gd name="connsiteY4" fmla="*/ 771733 h 5760000"/>
              <a:gd name="connsiteX5" fmla="*/ 5785703 w 5785703"/>
              <a:gd name="connsiteY5" fmla="*/ 2108267 h 5760000"/>
              <a:gd name="connsiteX6" fmla="*/ 5785703 w 5785703"/>
              <a:gd name="connsiteY6" fmla="*/ 3651733 h 5760000"/>
              <a:gd name="connsiteX7" fmla="*/ 5010526 w 5785703"/>
              <a:gd name="connsiteY7" fmla="*/ 4988267 h 5760000"/>
              <a:gd name="connsiteX8" fmla="*/ 3668029 w 5785703"/>
              <a:gd name="connsiteY8" fmla="*/ 5760000 h 5760000"/>
              <a:gd name="connsiteX9" fmla="*/ 2117674 w 5785703"/>
              <a:gd name="connsiteY9" fmla="*/ 5760000 h 5760000"/>
              <a:gd name="connsiteX10" fmla="*/ 775177 w 5785703"/>
              <a:gd name="connsiteY10" fmla="*/ 4988267 h 5760000"/>
              <a:gd name="connsiteX11" fmla="*/ 0 w 5785703"/>
              <a:gd name="connsiteY11" fmla="*/ 3651733 h 5760000"/>
              <a:gd name="connsiteX12" fmla="*/ 0 w 5785703"/>
              <a:gd name="connsiteY12" fmla="*/ 2108267 h 5760000"/>
              <a:gd name="connsiteX0" fmla="*/ 0 w 5785703"/>
              <a:gd name="connsiteY0" fmla="*/ 2108267 h 5760000"/>
              <a:gd name="connsiteX1" fmla="*/ 775177 w 5785703"/>
              <a:gd name="connsiteY1" fmla="*/ 771733 h 5760000"/>
              <a:gd name="connsiteX2" fmla="*/ 2117674 w 5785703"/>
              <a:gd name="connsiteY2" fmla="*/ 0 h 5760000"/>
              <a:gd name="connsiteX3" fmla="*/ 2334529 w 5785703"/>
              <a:gd name="connsiteY3" fmla="*/ 1079500 h 5760000"/>
              <a:gd name="connsiteX4" fmla="*/ 5010526 w 5785703"/>
              <a:gd name="connsiteY4" fmla="*/ 771733 h 5760000"/>
              <a:gd name="connsiteX5" fmla="*/ 5785703 w 5785703"/>
              <a:gd name="connsiteY5" fmla="*/ 2108267 h 5760000"/>
              <a:gd name="connsiteX6" fmla="*/ 5785703 w 5785703"/>
              <a:gd name="connsiteY6" fmla="*/ 3651733 h 5760000"/>
              <a:gd name="connsiteX7" fmla="*/ 5010526 w 5785703"/>
              <a:gd name="connsiteY7" fmla="*/ 4988267 h 5760000"/>
              <a:gd name="connsiteX8" fmla="*/ 3668029 w 5785703"/>
              <a:gd name="connsiteY8" fmla="*/ 5760000 h 5760000"/>
              <a:gd name="connsiteX9" fmla="*/ 2117674 w 5785703"/>
              <a:gd name="connsiteY9" fmla="*/ 5760000 h 5760000"/>
              <a:gd name="connsiteX10" fmla="*/ 775177 w 5785703"/>
              <a:gd name="connsiteY10" fmla="*/ 4988267 h 5760000"/>
              <a:gd name="connsiteX11" fmla="*/ 0 w 5785703"/>
              <a:gd name="connsiteY11" fmla="*/ 3651733 h 5760000"/>
              <a:gd name="connsiteX12" fmla="*/ 0 w 5785703"/>
              <a:gd name="connsiteY12" fmla="*/ 2108267 h 5760000"/>
              <a:gd name="connsiteX0" fmla="*/ 0 w 5785703"/>
              <a:gd name="connsiteY0" fmla="*/ 2108267 h 5760000"/>
              <a:gd name="connsiteX1" fmla="*/ 775177 w 5785703"/>
              <a:gd name="connsiteY1" fmla="*/ 771733 h 5760000"/>
              <a:gd name="connsiteX2" fmla="*/ 2117674 w 5785703"/>
              <a:gd name="connsiteY2" fmla="*/ 0 h 5760000"/>
              <a:gd name="connsiteX3" fmla="*/ 2334529 w 5785703"/>
              <a:gd name="connsiteY3" fmla="*/ 1079500 h 5760000"/>
              <a:gd name="connsiteX4" fmla="*/ 1888443 w 5785703"/>
              <a:gd name="connsiteY4" fmla="*/ 1216233 h 5760000"/>
              <a:gd name="connsiteX5" fmla="*/ 5785703 w 5785703"/>
              <a:gd name="connsiteY5" fmla="*/ 2108267 h 5760000"/>
              <a:gd name="connsiteX6" fmla="*/ 5785703 w 5785703"/>
              <a:gd name="connsiteY6" fmla="*/ 3651733 h 5760000"/>
              <a:gd name="connsiteX7" fmla="*/ 5010526 w 5785703"/>
              <a:gd name="connsiteY7" fmla="*/ 4988267 h 5760000"/>
              <a:gd name="connsiteX8" fmla="*/ 3668029 w 5785703"/>
              <a:gd name="connsiteY8" fmla="*/ 5760000 h 5760000"/>
              <a:gd name="connsiteX9" fmla="*/ 2117674 w 5785703"/>
              <a:gd name="connsiteY9" fmla="*/ 5760000 h 5760000"/>
              <a:gd name="connsiteX10" fmla="*/ 775177 w 5785703"/>
              <a:gd name="connsiteY10" fmla="*/ 4988267 h 5760000"/>
              <a:gd name="connsiteX11" fmla="*/ 0 w 5785703"/>
              <a:gd name="connsiteY11" fmla="*/ 3651733 h 5760000"/>
              <a:gd name="connsiteX12" fmla="*/ 0 w 5785703"/>
              <a:gd name="connsiteY12" fmla="*/ 2108267 h 5760000"/>
              <a:gd name="connsiteX0" fmla="*/ 0 w 5785703"/>
              <a:gd name="connsiteY0" fmla="*/ 2108267 h 5760000"/>
              <a:gd name="connsiteX1" fmla="*/ 775177 w 5785703"/>
              <a:gd name="connsiteY1" fmla="*/ 771733 h 5760000"/>
              <a:gd name="connsiteX2" fmla="*/ 2117674 w 5785703"/>
              <a:gd name="connsiteY2" fmla="*/ 0 h 5760000"/>
              <a:gd name="connsiteX3" fmla="*/ 2334529 w 5785703"/>
              <a:gd name="connsiteY3" fmla="*/ 1079500 h 5760000"/>
              <a:gd name="connsiteX4" fmla="*/ 1888443 w 5785703"/>
              <a:gd name="connsiteY4" fmla="*/ 1216233 h 5760000"/>
              <a:gd name="connsiteX5" fmla="*/ 1203120 w 5785703"/>
              <a:gd name="connsiteY5" fmla="*/ 1917767 h 5760000"/>
              <a:gd name="connsiteX6" fmla="*/ 5785703 w 5785703"/>
              <a:gd name="connsiteY6" fmla="*/ 3651733 h 5760000"/>
              <a:gd name="connsiteX7" fmla="*/ 5010526 w 5785703"/>
              <a:gd name="connsiteY7" fmla="*/ 4988267 h 5760000"/>
              <a:gd name="connsiteX8" fmla="*/ 3668029 w 5785703"/>
              <a:gd name="connsiteY8" fmla="*/ 5760000 h 5760000"/>
              <a:gd name="connsiteX9" fmla="*/ 2117674 w 5785703"/>
              <a:gd name="connsiteY9" fmla="*/ 5760000 h 5760000"/>
              <a:gd name="connsiteX10" fmla="*/ 775177 w 5785703"/>
              <a:gd name="connsiteY10" fmla="*/ 4988267 h 5760000"/>
              <a:gd name="connsiteX11" fmla="*/ 0 w 5785703"/>
              <a:gd name="connsiteY11" fmla="*/ 3651733 h 5760000"/>
              <a:gd name="connsiteX12" fmla="*/ 0 w 5785703"/>
              <a:gd name="connsiteY12" fmla="*/ 2108267 h 5760000"/>
              <a:gd name="connsiteX0" fmla="*/ 0 w 5010526"/>
              <a:gd name="connsiteY0" fmla="*/ 2108267 h 5760000"/>
              <a:gd name="connsiteX1" fmla="*/ 775177 w 5010526"/>
              <a:gd name="connsiteY1" fmla="*/ 771733 h 5760000"/>
              <a:gd name="connsiteX2" fmla="*/ 2117674 w 5010526"/>
              <a:gd name="connsiteY2" fmla="*/ 0 h 5760000"/>
              <a:gd name="connsiteX3" fmla="*/ 2334529 w 5010526"/>
              <a:gd name="connsiteY3" fmla="*/ 1079500 h 5760000"/>
              <a:gd name="connsiteX4" fmla="*/ 1888443 w 5010526"/>
              <a:gd name="connsiteY4" fmla="*/ 1216233 h 5760000"/>
              <a:gd name="connsiteX5" fmla="*/ 1203120 w 5010526"/>
              <a:gd name="connsiteY5" fmla="*/ 1917767 h 5760000"/>
              <a:gd name="connsiteX6" fmla="*/ 927953 w 5010526"/>
              <a:gd name="connsiteY6" fmla="*/ 2889733 h 5760000"/>
              <a:gd name="connsiteX7" fmla="*/ 5010526 w 5010526"/>
              <a:gd name="connsiteY7" fmla="*/ 4988267 h 5760000"/>
              <a:gd name="connsiteX8" fmla="*/ 3668029 w 5010526"/>
              <a:gd name="connsiteY8" fmla="*/ 5760000 h 5760000"/>
              <a:gd name="connsiteX9" fmla="*/ 2117674 w 5010526"/>
              <a:gd name="connsiteY9" fmla="*/ 5760000 h 5760000"/>
              <a:gd name="connsiteX10" fmla="*/ 775177 w 5010526"/>
              <a:gd name="connsiteY10" fmla="*/ 4988267 h 5760000"/>
              <a:gd name="connsiteX11" fmla="*/ 0 w 5010526"/>
              <a:gd name="connsiteY11" fmla="*/ 3651733 h 5760000"/>
              <a:gd name="connsiteX12" fmla="*/ 0 w 5010526"/>
              <a:gd name="connsiteY12" fmla="*/ 2108267 h 5760000"/>
              <a:gd name="connsiteX0" fmla="*/ 0 w 3668029"/>
              <a:gd name="connsiteY0" fmla="*/ 2108267 h 5760000"/>
              <a:gd name="connsiteX1" fmla="*/ 775177 w 3668029"/>
              <a:gd name="connsiteY1" fmla="*/ 771733 h 5760000"/>
              <a:gd name="connsiteX2" fmla="*/ 2117674 w 3668029"/>
              <a:gd name="connsiteY2" fmla="*/ 0 h 5760000"/>
              <a:gd name="connsiteX3" fmla="*/ 2334529 w 3668029"/>
              <a:gd name="connsiteY3" fmla="*/ 1079500 h 5760000"/>
              <a:gd name="connsiteX4" fmla="*/ 1888443 w 3668029"/>
              <a:gd name="connsiteY4" fmla="*/ 1216233 h 5760000"/>
              <a:gd name="connsiteX5" fmla="*/ 1203120 w 3668029"/>
              <a:gd name="connsiteY5" fmla="*/ 1917767 h 5760000"/>
              <a:gd name="connsiteX6" fmla="*/ 927953 w 3668029"/>
              <a:gd name="connsiteY6" fmla="*/ 2889733 h 5760000"/>
              <a:gd name="connsiteX7" fmla="*/ 1189943 w 3668029"/>
              <a:gd name="connsiteY7" fmla="*/ 3877017 h 5760000"/>
              <a:gd name="connsiteX8" fmla="*/ 3668029 w 3668029"/>
              <a:gd name="connsiteY8" fmla="*/ 5760000 h 5760000"/>
              <a:gd name="connsiteX9" fmla="*/ 2117674 w 3668029"/>
              <a:gd name="connsiteY9" fmla="*/ 5760000 h 5760000"/>
              <a:gd name="connsiteX10" fmla="*/ 775177 w 3668029"/>
              <a:gd name="connsiteY10" fmla="*/ 4988267 h 5760000"/>
              <a:gd name="connsiteX11" fmla="*/ 0 w 3668029"/>
              <a:gd name="connsiteY11" fmla="*/ 3651733 h 5760000"/>
              <a:gd name="connsiteX12" fmla="*/ 0 w 3668029"/>
              <a:gd name="connsiteY12" fmla="*/ 2108267 h 5760000"/>
              <a:gd name="connsiteX0" fmla="*/ 0 w 2334529"/>
              <a:gd name="connsiteY0" fmla="*/ 2108267 h 5760000"/>
              <a:gd name="connsiteX1" fmla="*/ 775177 w 2334529"/>
              <a:gd name="connsiteY1" fmla="*/ 771733 h 5760000"/>
              <a:gd name="connsiteX2" fmla="*/ 2117674 w 2334529"/>
              <a:gd name="connsiteY2" fmla="*/ 0 h 5760000"/>
              <a:gd name="connsiteX3" fmla="*/ 2334529 w 2334529"/>
              <a:gd name="connsiteY3" fmla="*/ 1079500 h 5760000"/>
              <a:gd name="connsiteX4" fmla="*/ 1888443 w 2334529"/>
              <a:gd name="connsiteY4" fmla="*/ 1216233 h 5760000"/>
              <a:gd name="connsiteX5" fmla="*/ 1203120 w 2334529"/>
              <a:gd name="connsiteY5" fmla="*/ 1917767 h 5760000"/>
              <a:gd name="connsiteX6" fmla="*/ 927953 w 2334529"/>
              <a:gd name="connsiteY6" fmla="*/ 2889733 h 5760000"/>
              <a:gd name="connsiteX7" fmla="*/ 1189943 w 2334529"/>
              <a:gd name="connsiteY7" fmla="*/ 3877017 h 5760000"/>
              <a:gd name="connsiteX8" fmla="*/ 2313362 w 2334529"/>
              <a:gd name="connsiteY8" fmla="*/ 4733417 h 5760000"/>
              <a:gd name="connsiteX9" fmla="*/ 2117674 w 2334529"/>
              <a:gd name="connsiteY9" fmla="*/ 5760000 h 5760000"/>
              <a:gd name="connsiteX10" fmla="*/ 775177 w 2334529"/>
              <a:gd name="connsiteY10" fmla="*/ 4988267 h 5760000"/>
              <a:gd name="connsiteX11" fmla="*/ 0 w 2334529"/>
              <a:gd name="connsiteY11" fmla="*/ 3651733 h 5760000"/>
              <a:gd name="connsiteX12" fmla="*/ 0 w 2334529"/>
              <a:gd name="connsiteY12" fmla="*/ 2108267 h 5760000"/>
              <a:gd name="connsiteX0" fmla="*/ 0 w 2334529"/>
              <a:gd name="connsiteY0" fmla="*/ 2108267 h 5760000"/>
              <a:gd name="connsiteX1" fmla="*/ 775177 w 2334529"/>
              <a:gd name="connsiteY1" fmla="*/ 771733 h 5760000"/>
              <a:gd name="connsiteX2" fmla="*/ 2117674 w 2334529"/>
              <a:gd name="connsiteY2" fmla="*/ 0 h 5760000"/>
              <a:gd name="connsiteX3" fmla="*/ 2334529 w 2334529"/>
              <a:gd name="connsiteY3" fmla="*/ 1079500 h 5760000"/>
              <a:gd name="connsiteX4" fmla="*/ 1888443 w 2334529"/>
              <a:gd name="connsiteY4" fmla="*/ 1216233 h 5760000"/>
              <a:gd name="connsiteX5" fmla="*/ 1203120 w 2334529"/>
              <a:gd name="connsiteY5" fmla="*/ 1917767 h 5760000"/>
              <a:gd name="connsiteX6" fmla="*/ 927953 w 2334529"/>
              <a:gd name="connsiteY6" fmla="*/ 2889733 h 5760000"/>
              <a:gd name="connsiteX7" fmla="*/ 1189943 w 2334529"/>
              <a:gd name="connsiteY7" fmla="*/ 3877017 h 5760000"/>
              <a:gd name="connsiteX8" fmla="*/ 2313362 w 2334529"/>
              <a:gd name="connsiteY8" fmla="*/ 4733417 h 5760000"/>
              <a:gd name="connsiteX9" fmla="*/ 2117674 w 2334529"/>
              <a:gd name="connsiteY9" fmla="*/ 5760000 h 5760000"/>
              <a:gd name="connsiteX10" fmla="*/ 775177 w 2334529"/>
              <a:gd name="connsiteY10" fmla="*/ 4988267 h 5760000"/>
              <a:gd name="connsiteX11" fmla="*/ 0 w 2334529"/>
              <a:gd name="connsiteY11" fmla="*/ 3651733 h 5760000"/>
              <a:gd name="connsiteX12" fmla="*/ 0 w 2334529"/>
              <a:gd name="connsiteY12" fmla="*/ 2108267 h 5760000"/>
              <a:gd name="connsiteX0" fmla="*/ 0 w 2334529"/>
              <a:gd name="connsiteY0" fmla="*/ 2108267 h 5760000"/>
              <a:gd name="connsiteX1" fmla="*/ 775177 w 2334529"/>
              <a:gd name="connsiteY1" fmla="*/ 771733 h 5760000"/>
              <a:gd name="connsiteX2" fmla="*/ 2117674 w 2334529"/>
              <a:gd name="connsiteY2" fmla="*/ 0 h 5760000"/>
              <a:gd name="connsiteX3" fmla="*/ 2334529 w 2334529"/>
              <a:gd name="connsiteY3" fmla="*/ 1079500 h 5760000"/>
              <a:gd name="connsiteX4" fmla="*/ 1888443 w 2334529"/>
              <a:gd name="connsiteY4" fmla="*/ 1216233 h 5760000"/>
              <a:gd name="connsiteX5" fmla="*/ 1203120 w 2334529"/>
              <a:gd name="connsiteY5" fmla="*/ 1917767 h 5760000"/>
              <a:gd name="connsiteX6" fmla="*/ 927953 w 2334529"/>
              <a:gd name="connsiteY6" fmla="*/ 2889733 h 5760000"/>
              <a:gd name="connsiteX7" fmla="*/ 1189943 w 2334529"/>
              <a:gd name="connsiteY7" fmla="*/ 3877017 h 5760000"/>
              <a:gd name="connsiteX8" fmla="*/ 2313362 w 2334529"/>
              <a:gd name="connsiteY8" fmla="*/ 4733417 h 5760000"/>
              <a:gd name="connsiteX9" fmla="*/ 2117674 w 2334529"/>
              <a:gd name="connsiteY9" fmla="*/ 5760000 h 5760000"/>
              <a:gd name="connsiteX10" fmla="*/ 775177 w 2334529"/>
              <a:gd name="connsiteY10" fmla="*/ 4988267 h 5760000"/>
              <a:gd name="connsiteX11" fmla="*/ 0 w 2334529"/>
              <a:gd name="connsiteY11" fmla="*/ 3651733 h 5760000"/>
              <a:gd name="connsiteX12" fmla="*/ 0 w 2334529"/>
              <a:gd name="connsiteY12" fmla="*/ 2108267 h 5760000"/>
              <a:gd name="connsiteX0" fmla="*/ 0 w 2334529"/>
              <a:gd name="connsiteY0" fmla="*/ 2108267 h 5760000"/>
              <a:gd name="connsiteX1" fmla="*/ 775177 w 2334529"/>
              <a:gd name="connsiteY1" fmla="*/ 771733 h 5760000"/>
              <a:gd name="connsiteX2" fmla="*/ 2117674 w 2334529"/>
              <a:gd name="connsiteY2" fmla="*/ 0 h 5760000"/>
              <a:gd name="connsiteX3" fmla="*/ 2334529 w 2334529"/>
              <a:gd name="connsiteY3" fmla="*/ 1079500 h 5760000"/>
              <a:gd name="connsiteX4" fmla="*/ 1888443 w 2334529"/>
              <a:gd name="connsiteY4" fmla="*/ 1216233 h 5760000"/>
              <a:gd name="connsiteX5" fmla="*/ 1203120 w 2334529"/>
              <a:gd name="connsiteY5" fmla="*/ 1917767 h 5760000"/>
              <a:gd name="connsiteX6" fmla="*/ 927953 w 2334529"/>
              <a:gd name="connsiteY6" fmla="*/ 2889733 h 5760000"/>
              <a:gd name="connsiteX7" fmla="*/ 1189943 w 2334529"/>
              <a:gd name="connsiteY7" fmla="*/ 3877017 h 5760000"/>
              <a:gd name="connsiteX8" fmla="*/ 2313362 w 2334529"/>
              <a:gd name="connsiteY8" fmla="*/ 4733417 h 5760000"/>
              <a:gd name="connsiteX9" fmla="*/ 2117674 w 2334529"/>
              <a:gd name="connsiteY9" fmla="*/ 5760000 h 5760000"/>
              <a:gd name="connsiteX10" fmla="*/ 775177 w 2334529"/>
              <a:gd name="connsiteY10" fmla="*/ 4988267 h 5760000"/>
              <a:gd name="connsiteX11" fmla="*/ 0 w 2334529"/>
              <a:gd name="connsiteY11" fmla="*/ 3651733 h 5760000"/>
              <a:gd name="connsiteX12" fmla="*/ 0 w 2334529"/>
              <a:gd name="connsiteY12" fmla="*/ 2108267 h 5760000"/>
              <a:gd name="connsiteX0" fmla="*/ 0 w 2334529"/>
              <a:gd name="connsiteY0" fmla="*/ 2108267 h 5760000"/>
              <a:gd name="connsiteX1" fmla="*/ 775177 w 2334529"/>
              <a:gd name="connsiteY1" fmla="*/ 771733 h 5760000"/>
              <a:gd name="connsiteX2" fmla="*/ 2117674 w 2334529"/>
              <a:gd name="connsiteY2" fmla="*/ 0 h 5760000"/>
              <a:gd name="connsiteX3" fmla="*/ 2334529 w 2334529"/>
              <a:gd name="connsiteY3" fmla="*/ 1079500 h 5760000"/>
              <a:gd name="connsiteX4" fmla="*/ 1888443 w 2334529"/>
              <a:gd name="connsiteY4" fmla="*/ 1216233 h 5760000"/>
              <a:gd name="connsiteX5" fmla="*/ 1203120 w 2334529"/>
              <a:gd name="connsiteY5" fmla="*/ 1917767 h 5760000"/>
              <a:gd name="connsiteX6" fmla="*/ 927953 w 2334529"/>
              <a:gd name="connsiteY6" fmla="*/ 2889733 h 5760000"/>
              <a:gd name="connsiteX7" fmla="*/ 1189943 w 2334529"/>
              <a:gd name="connsiteY7" fmla="*/ 3877017 h 5760000"/>
              <a:gd name="connsiteX8" fmla="*/ 1196742 w 2334529"/>
              <a:gd name="connsiteY8" fmla="*/ 3870592 h 5760000"/>
              <a:gd name="connsiteX9" fmla="*/ 2313362 w 2334529"/>
              <a:gd name="connsiteY9" fmla="*/ 4733417 h 5760000"/>
              <a:gd name="connsiteX10" fmla="*/ 2117674 w 2334529"/>
              <a:gd name="connsiteY10" fmla="*/ 5760000 h 5760000"/>
              <a:gd name="connsiteX11" fmla="*/ 775177 w 2334529"/>
              <a:gd name="connsiteY11" fmla="*/ 4988267 h 5760000"/>
              <a:gd name="connsiteX12" fmla="*/ 0 w 2334529"/>
              <a:gd name="connsiteY12" fmla="*/ 3651733 h 5760000"/>
              <a:gd name="connsiteX13" fmla="*/ 0 w 2334529"/>
              <a:gd name="connsiteY13" fmla="*/ 2108267 h 5760000"/>
              <a:gd name="connsiteX0" fmla="*/ 0 w 2334529"/>
              <a:gd name="connsiteY0" fmla="*/ 2108267 h 5760000"/>
              <a:gd name="connsiteX1" fmla="*/ 775177 w 2334529"/>
              <a:gd name="connsiteY1" fmla="*/ 771733 h 5760000"/>
              <a:gd name="connsiteX2" fmla="*/ 2117674 w 2334529"/>
              <a:gd name="connsiteY2" fmla="*/ 0 h 5760000"/>
              <a:gd name="connsiteX3" fmla="*/ 2334529 w 2334529"/>
              <a:gd name="connsiteY3" fmla="*/ 1079500 h 5760000"/>
              <a:gd name="connsiteX4" fmla="*/ 1888443 w 2334529"/>
              <a:gd name="connsiteY4" fmla="*/ 1216233 h 5760000"/>
              <a:gd name="connsiteX5" fmla="*/ 1203120 w 2334529"/>
              <a:gd name="connsiteY5" fmla="*/ 1917767 h 5760000"/>
              <a:gd name="connsiteX6" fmla="*/ 927953 w 2334529"/>
              <a:gd name="connsiteY6" fmla="*/ 2889733 h 5760000"/>
              <a:gd name="connsiteX7" fmla="*/ 1189943 w 2334529"/>
              <a:gd name="connsiteY7" fmla="*/ 3877017 h 5760000"/>
              <a:gd name="connsiteX8" fmla="*/ 1926992 w 2334529"/>
              <a:gd name="connsiteY8" fmla="*/ 4600842 h 5760000"/>
              <a:gd name="connsiteX9" fmla="*/ 2313362 w 2334529"/>
              <a:gd name="connsiteY9" fmla="*/ 4733417 h 5760000"/>
              <a:gd name="connsiteX10" fmla="*/ 2117674 w 2334529"/>
              <a:gd name="connsiteY10" fmla="*/ 5760000 h 5760000"/>
              <a:gd name="connsiteX11" fmla="*/ 775177 w 2334529"/>
              <a:gd name="connsiteY11" fmla="*/ 4988267 h 5760000"/>
              <a:gd name="connsiteX12" fmla="*/ 0 w 2334529"/>
              <a:gd name="connsiteY12" fmla="*/ 3651733 h 5760000"/>
              <a:gd name="connsiteX13" fmla="*/ 0 w 2334529"/>
              <a:gd name="connsiteY13" fmla="*/ 2108267 h 5760000"/>
              <a:gd name="connsiteX0" fmla="*/ 0 w 2398029"/>
              <a:gd name="connsiteY0" fmla="*/ 2108267 h 5760000"/>
              <a:gd name="connsiteX1" fmla="*/ 775177 w 2398029"/>
              <a:gd name="connsiteY1" fmla="*/ 771733 h 5760000"/>
              <a:gd name="connsiteX2" fmla="*/ 2117674 w 2398029"/>
              <a:gd name="connsiteY2" fmla="*/ 0 h 5760000"/>
              <a:gd name="connsiteX3" fmla="*/ 2334529 w 2398029"/>
              <a:gd name="connsiteY3" fmla="*/ 1079500 h 5760000"/>
              <a:gd name="connsiteX4" fmla="*/ 1888443 w 2398029"/>
              <a:gd name="connsiteY4" fmla="*/ 1216233 h 5760000"/>
              <a:gd name="connsiteX5" fmla="*/ 1203120 w 2398029"/>
              <a:gd name="connsiteY5" fmla="*/ 1917767 h 5760000"/>
              <a:gd name="connsiteX6" fmla="*/ 927953 w 2398029"/>
              <a:gd name="connsiteY6" fmla="*/ 2889733 h 5760000"/>
              <a:gd name="connsiteX7" fmla="*/ 1189943 w 2398029"/>
              <a:gd name="connsiteY7" fmla="*/ 3877017 h 5760000"/>
              <a:gd name="connsiteX8" fmla="*/ 1926992 w 2398029"/>
              <a:gd name="connsiteY8" fmla="*/ 4600842 h 5760000"/>
              <a:gd name="connsiteX9" fmla="*/ 2398029 w 2398029"/>
              <a:gd name="connsiteY9" fmla="*/ 4754584 h 5760000"/>
              <a:gd name="connsiteX10" fmla="*/ 2117674 w 2398029"/>
              <a:gd name="connsiteY10" fmla="*/ 5760000 h 5760000"/>
              <a:gd name="connsiteX11" fmla="*/ 775177 w 2398029"/>
              <a:gd name="connsiteY11" fmla="*/ 4988267 h 5760000"/>
              <a:gd name="connsiteX12" fmla="*/ 0 w 2398029"/>
              <a:gd name="connsiteY12" fmla="*/ 3651733 h 5760000"/>
              <a:gd name="connsiteX13" fmla="*/ 0 w 2398029"/>
              <a:gd name="connsiteY13" fmla="*/ 2108267 h 5760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98029" h="5760000">
                <a:moveTo>
                  <a:pt x="0" y="2108267"/>
                </a:moveTo>
                <a:lnTo>
                  <a:pt x="775177" y="771733"/>
                </a:lnTo>
                <a:lnTo>
                  <a:pt x="2117674" y="0"/>
                </a:lnTo>
                <a:lnTo>
                  <a:pt x="2334529" y="1079500"/>
                </a:lnTo>
                <a:lnTo>
                  <a:pt x="1888443" y="1216233"/>
                </a:lnTo>
                <a:lnTo>
                  <a:pt x="1203120" y="1917767"/>
                </a:lnTo>
                <a:lnTo>
                  <a:pt x="927953" y="2889733"/>
                </a:lnTo>
                <a:lnTo>
                  <a:pt x="1189943" y="3877017"/>
                </a:lnTo>
                <a:lnTo>
                  <a:pt x="1926992" y="4600842"/>
                </a:lnTo>
                <a:lnTo>
                  <a:pt x="2398029" y="4754584"/>
                </a:lnTo>
                <a:lnTo>
                  <a:pt x="2117674" y="5760000"/>
                </a:lnTo>
                <a:lnTo>
                  <a:pt x="775177" y="4988267"/>
                </a:lnTo>
                <a:lnTo>
                  <a:pt x="0" y="3651733"/>
                </a:lnTo>
                <a:lnTo>
                  <a:pt x="0" y="2108267"/>
                </a:lnTo>
                <a:close/>
              </a:path>
            </a:pathLst>
          </a:custGeom>
          <a:solidFill>
            <a:srgbClr val="FF99FF">
              <a:alpha val="30196"/>
            </a:srgbClr>
          </a:solidFill>
          <a:ln>
            <a:solidFill>
              <a:srgbClr val="FF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sp macro="" textlink="">
        <xdr:nvSpPr>
          <xdr:cNvPr id="16" name="角丸四角形 15">
            <a:extLst>
              <a:ext uri="{FF2B5EF4-FFF2-40B4-BE49-F238E27FC236}">
                <a16:creationId xmlns:a16="http://schemas.microsoft.com/office/drawing/2014/main" id="{00000000-0008-0000-0400-000010000000}"/>
              </a:ext>
            </a:extLst>
          </xdr:cNvPr>
          <xdr:cNvSpPr/>
        </xdr:nvSpPr>
        <xdr:spPr>
          <a:xfrm>
            <a:off x="9218083" y="5327386"/>
            <a:ext cx="1516412" cy="537632"/>
          </a:xfrm>
          <a:prstGeom prst="roundRect">
            <a:avLst/>
          </a:prstGeom>
          <a:ln/>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kumimoji="1" lang="ja-JP" altLang="en-US" sz="1800" b="1">
                <a:solidFill>
                  <a:schemeClr val="bg1"/>
                </a:solidFill>
                <a:latin typeface="HG丸ｺﾞｼｯｸM-PRO" panose="020F0600000000000000" pitchFamily="50" charset="-128"/>
                <a:ea typeface="HG丸ｺﾞｼｯｸM-PRO" panose="020F0600000000000000" pitchFamily="50" charset="-128"/>
              </a:rPr>
              <a:t>課題の探究</a:t>
            </a:r>
          </a:p>
        </xdr:txBody>
      </xdr:sp>
      <xdr:sp macro="" textlink="">
        <xdr:nvSpPr>
          <xdr:cNvPr id="22" name="角丸四角形 21">
            <a:extLst>
              <a:ext uri="{FF2B5EF4-FFF2-40B4-BE49-F238E27FC236}">
                <a16:creationId xmlns:a16="http://schemas.microsoft.com/office/drawing/2014/main" id="{00000000-0008-0000-0400-000016000000}"/>
              </a:ext>
            </a:extLst>
          </xdr:cNvPr>
          <xdr:cNvSpPr/>
        </xdr:nvSpPr>
        <xdr:spPr>
          <a:xfrm>
            <a:off x="8465343" y="1083469"/>
            <a:ext cx="1516412" cy="537632"/>
          </a:xfrm>
          <a:prstGeom prst="roundRect">
            <a:avLst/>
          </a:prstGeom>
          <a:ln/>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r>
              <a:rPr kumimoji="1" lang="ja-JP" altLang="en-US" sz="1800" b="1">
                <a:solidFill>
                  <a:schemeClr val="bg1"/>
                </a:solidFill>
                <a:latin typeface="HG丸ｺﾞｼｯｸM-PRO" panose="020F0600000000000000" pitchFamily="50" charset="-128"/>
                <a:ea typeface="HG丸ｺﾞｼｯｸM-PRO" panose="020F0600000000000000" pitchFamily="50" charset="-128"/>
              </a:rPr>
              <a:t>課題の把握</a:t>
            </a:r>
          </a:p>
        </xdr:txBody>
      </xdr:sp>
      <xdr:sp macro="" textlink="">
        <xdr:nvSpPr>
          <xdr:cNvPr id="15" name="角丸四角形 14">
            <a:extLst>
              <a:ext uri="{FF2B5EF4-FFF2-40B4-BE49-F238E27FC236}">
                <a16:creationId xmlns:a16="http://schemas.microsoft.com/office/drawing/2014/main" id="{00000000-0008-0000-0400-00000F000000}"/>
              </a:ext>
            </a:extLst>
          </xdr:cNvPr>
          <xdr:cNvSpPr/>
        </xdr:nvSpPr>
        <xdr:spPr>
          <a:xfrm>
            <a:off x="3906799" y="5228393"/>
            <a:ext cx="1516412" cy="550862"/>
          </a:xfrm>
          <a:prstGeom prst="round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r>
              <a:rPr kumimoji="1" lang="ja-JP" altLang="en-US" sz="1800" b="1">
                <a:solidFill>
                  <a:schemeClr val="bg1"/>
                </a:solidFill>
                <a:latin typeface="HG丸ｺﾞｼｯｸM-PRO" panose="020F0600000000000000" pitchFamily="50" charset="-128"/>
                <a:ea typeface="HG丸ｺﾞｼｯｸM-PRO" panose="020F0600000000000000" pitchFamily="50" charset="-128"/>
              </a:rPr>
              <a:t>課題の解決</a:t>
            </a:r>
          </a:p>
        </xdr:txBody>
      </xdr:sp>
    </xdr:grpSp>
    <xdr:clientData/>
  </xdr:twoCellAnchor>
  <xdr:twoCellAnchor>
    <xdr:from>
      <xdr:col>14</xdr:col>
      <xdr:colOff>2651554</xdr:colOff>
      <xdr:row>3</xdr:row>
      <xdr:rowOff>128716</xdr:rowOff>
    </xdr:from>
    <xdr:to>
      <xdr:col>15</xdr:col>
      <xdr:colOff>0</xdr:colOff>
      <xdr:row>14</xdr:row>
      <xdr:rowOff>386148</xdr:rowOff>
    </xdr:to>
    <xdr:sp macro="" textlink="">
      <xdr:nvSpPr>
        <xdr:cNvPr id="3" name="右矢印吹き出し 2">
          <a:extLst>
            <a:ext uri="{FF2B5EF4-FFF2-40B4-BE49-F238E27FC236}">
              <a16:creationId xmlns:a16="http://schemas.microsoft.com/office/drawing/2014/main" id="{00000000-0008-0000-0400-000003000000}"/>
            </a:ext>
          </a:extLst>
        </xdr:cNvPr>
        <xdr:cNvSpPr/>
      </xdr:nvSpPr>
      <xdr:spPr>
        <a:xfrm>
          <a:off x="13579561" y="746554"/>
          <a:ext cx="630709" cy="5637770"/>
        </a:xfrm>
        <a:prstGeom prst="rightArrowCallout">
          <a:avLst/>
        </a:prstGeom>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lstStyle/>
        <a:p>
          <a:pPr algn="ctr"/>
          <a:r>
            <a:rPr kumimoji="1" lang="ja-JP" altLang="en-US" sz="1600">
              <a:latin typeface="ＭＳ ゴシック" panose="020B0609070205080204" pitchFamily="49" charset="-128"/>
              <a:ea typeface="ＭＳ ゴシック" panose="020B0609070205080204" pitchFamily="49" charset="-128"/>
            </a:rPr>
            <a:t>グラフ作成用（消さないでください）</a:t>
          </a:r>
        </a:p>
      </xdr:txBody>
    </xdr:sp>
    <xdr:clientData/>
  </xdr:twoCellAnchor>
  <xdr:twoCellAnchor>
    <xdr:from>
      <xdr:col>1</xdr:col>
      <xdr:colOff>0</xdr:colOff>
      <xdr:row>0</xdr:row>
      <xdr:rowOff>28576</xdr:rowOff>
    </xdr:from>
    <xdr:to>
      <xdr:col>4</xdr:col>
      <xdr:colOff>484288</xdr:colOff>
      <xdr:row>0</xdr:row>
      <xdr:rowOff>569247</xdr:rowOff>
    </xdr:to>
    <xdr:grpSp>
      <xdr:nvGrpSpPr>
        <xdr:cNvPr id="11" name="グループ化 10">
          <a:extLst>
            <a:ext uri="{FF2B5EF4-FFF2-40B4-BE49-F238E27FC236}">
              <a16:creationId xmlns:a16="http://schemas.microsoft.com/office/drawing/2014/main" id="{00000000-0008-0000-0400-00000B000000}"/>
            </a:ext>
          </a:extLst>
        </xdr:cNvPr>
        <xdr:cNvGrpSpPr>
          <a:grpSpLocks noChangeAspect="1"/>
        </xdr:cNvGrpSpPr>
      </xdr:nvGrpSpPr>
      <xdr:grpSpPr>
        <a:xfrm>
          <a:off x="285750" y="28576"/>
          <a:ext cx="3303688" cy="540671"/>
          <a:chOff x="1692844" y="782596"/>
          <a:chExt cx="5716485" cy="955775"/>
        </a:xfrm>
      </xdr:grpSpPr>
      <xdr:sp macro="" textlink="">
        <xdr:nvSpPr>
          <xdr:cNvPr id="12" name="ホームベース 11">
            <a:extLst>
              <a:ext uri="{FF2B5EF4-FFF2-40B4-BE49-F238E27FC236}">
                <a16:creationId xmlns:a16="http://schemas.microsoft.com/office/drawing/2014/main" id="{00000000-0008-0000-0400-00000C000000}"/>
              </a:ext>
            </a:extLst>
          </xdr:cNvPr>
          <xdr:cNvSpPr/>
        </xdr:nvSpPr>
        <xdr:spPr>
          <a:xfrm>
            <a:off x="1692844" y="807008"/>
            <a:ext cx="5716485" cy="899918"/>
          </a:xfrm>
          <a:prstGeom prst="homePlate">
            <a:avLst/>
          </a:prstGeom>
          <a:solidFill>
            <a:srgbClr val="FF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3" name="タイトル 1">
            <a:extLst>
              <a:ext uri="{FF2B5EF4-FFF2-40B4-BE49-F238E27FC236}">
                <a16:creationId xmlns:a16="http://schemas.microsoft.com/office/drawing/2014/main" id="{00000000-0008-0000-0400-00000D000000}"/>
              </a:ext>
            </a:extLst>
          </xdr:cNvPr>
          <xdr:cNvSpPr txBox="1">
            <a:spLocks/>
          </xdr:cNvSpPr>
        </xdr:nvSpPr>
        <xdr:spPr>
          <a:xfrm>
            <a:off x="2170806" y="782596"/>
            <a:ext cx="3618962" cy="572489"/>
          </a:xfrm>
          <a:prstGeom prst="rect">
            <a:avLst/>
          </a:prstGeom>
        </xdr:spPr>
        <xdr:txBody>
          <a:bodyPr vert="horz" wrap="square" lIns="91440" tIns="45720" rIns="91440" bIns="45720"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000">
                <a:latin typeface="AR P浪漫明朝体U" panose="02020A00000000000000" pitchFamily="18" charset="-128"/>
                <a:ea typeface="AR P浪漫明朝体U" panose="02020A00000000000000" pitchFamily="18" charset="-128"/>
              </a:rPr>
              <a:t>アンケート</a:t>
            </a:r>
          </a:p>
        </xdr:txBody>
      </xdr:sp>
      <xdr:sp macro="" textlink="">
        <xdr:nvSpPr>
          <xdr:cNvPr id="17" name="タイトル 1">
            <a:extLst>
              <a:ext uri="{FF2B5EF4-FFF2-40B4-BE49-F238E27FC236}">
                <a16:creationId xmlns:a16="http://schemas.microsoft.com/office/drawing/2014/main" id="{00000000-0008-0000-0400-000011000000}"/>
              </a:ext>
            </a:extLst>
          </xdr:cNvPr>
          <xdr:cNvSpPr txBox="1">
            <a:spLocks/>
          </xdr:cNvSpPr>
        </xdr:nvSpPr>
        <xdr:spPr>
          <a:xfrm>
            <a:off x="2302657" y="1304569"/>
            <a:ext cx="4070914" cy="433802"/>
          </a:xfrm>
          <a:prstGeom prst="rect">
            <a:avLst/>
          </a:prstGeom>
        </xdr:spPr>
        <xdr:txBody>
          <a:bodyPr vert="horz" wrap="square" lIns="91440" tIns="45720" rIns="91440" bIns="45720"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latin typeface="AR P浪漫明朝体U" panose="02020A00000000000000" pitchFamily="18" charset="-128"/>
                <a:ea typeface="AR P浪漫明朝体U" panose="02020A00000000000000" pitchFamily="18" charset="-128"/>
              </a:rPr>
              <a:t>集計シート（教師・生徒用）</a:t>
            </a:r>
          </a:p>
        </xdr:txBody>
      </xdr:sp>
    </xdr:grpSp>
    <xdr:clientData/>
  </xdr:twoCellAnchor>
  <xdr:twoCellAnchor editAs="oneCell">
    <xdr:from>
      <xdr:col>3</xdr:col>
      <xdr:colOff>371475</xdr:colOff>
      <xdr:row>0</xdr:row>
      <xdr:rowOff>47625</xdr:rowOff>
    </xdr:from>
    <xdr:to>
      <xdr:col>4</xdr:col>
      <xdr:colOff>274621</xdr:colOff>
      <xdr:row>0</xdr:row>
      <xdr:rowOff>626066</xdr:rowOff>
    </xdr:to>
    <xdr:pic>
      <xdr:nvPicPr>
        <xdr:cNvPr id="19" name="図 18">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62275" y="47625"/>
          <a:ext cx="417496" cy="5784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20</xdr:col>
      <xdr:colOff>76200</xdr:colOff>
      <xdr:row>7</xdr:row>
      <xdr:rowOff>66675</xdr:rowOff>
    </xdr:from>
    <xdr:to>
      <xdr:col>25</xdr:col>
      <xdr:colOff>552450</xdr:colOff>
      <xdr:row>16</xdr:row>
      <xdr:rowOff>133350</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76200</xdr:colOff>
      <xdr:row>7</xdr:row>
      <xdr:rowOff>66675</xdr:rowOff>
    </xdr:from>
    <xdr:to>
      <xdr:col>32</xdr:col>
      <xdr:colOff>552450</xdr:colOff>
      <xdr:row>16</xdr:row>
      <xdr:rowOff>133350</xdr:rowOff>
    </xdr:to>
    <xdr:graphicFrame macro="">
      <xdr:nvGraphicFramePr>
        <xdr:cNvPr id="3" name="グラフ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76200</xdr:colOff>
      <xdr:row>23</xdr:row>
      <xdr:rowOff>66675</xdr:rowOff>
    </xdr:from>
    <xdr:to>
      <xdr:col>25</xdr:col>
      <xdr:colOff>552450</xdr:colOff>
      <xdr:row>32</xdr:row>
      <xdr:rowOff>133350</xdr:rowOff>
    </xdr:to>
    <xdr:graphicFrame macro="">
      <xdr:nvGraphicFramePr>
        <xdr:cNvPr id="4" name="グラフ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76200</xdr:colOff>
      <xdr:row>23</xdr:row>
      <xdr:rowOff>66675</xdr:rowOff>
    </xdr:from>
    <xdr:to>
      <xdr:col>32</xdr:col>
      <xdr:colOff>552450</xdr:colOff>
      <xdr:row>32</xdr:row>
      <xdr:rowOff>133350</xdr:rowOff>
    </xdr:to>
    <xdr:graphicFrame macro="">
      <xdr:nvGraphicFramePr>
        <xdr:cNvPr id="5" name="グラフ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76200</xdr:colOff>
      <xdr:row>39</xdr:row>
      <xdr:rowOff>66675</xdr:rowOff>
    </xdr:from>
    <xdr:to>
      <xdr:col>25</xdr:col>
      <xdr:colOff>552450</xdr:colOff>
      <xdr:row>48</xdr:row>
      <xdr:rowOff>133350</xdr:rowOff>
    </xdr:to>
    <xdr:graphicFrame macro="">
      <xdr:nvGraphicFramePr>
        <xdr:cNvPr id="6" name="グラフ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27</xdr:col>
      <xdr:colOff>76200</xdr:colOff>
      <xdr:row>39</xdr:row>
      <xdr:rowOff>66675</xdr:rowOff>
    </xdr:from>
    <xdr:to>
      <xdr:col>32</xdr:col>
      <xdr:colOff>552450</xdr:colOff>
      <xdr:row>48</xdr:row>
      <xdr:rowOff>133350</xdr:rowOff>
    </xdr:to>
    <xdr:graphicFrame macro="">
      <xdr:nvGraphicFramePr>
        <xdr:cNvPr id="7" name="グラフ 6">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20</xdr:col>
      <xdr:colOff>76200</xdr:colOff>
      <xdr:row>55</xdr:row>
      <xdr:rowOff>66675</xdr:rowOff>
    </xdr:from>
    <xdr:to>
      <xdr:col>25</xdr:col>
      <xdr:colOff>552450</xdr:colOff>
      <xdr:row>64</xdr:row>
      <xdr:rowOff>133350</xdr:rowOff>
    </xdr:to>
    <xdr:graphicFrame macro="">
      <xdr:nvGraphicFramePr>
        <xdr:cNvPr id="8" name="グラフ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27</xdr:col>
      <xdr:colOff>76200</xdr:colOff>
      <xdr:row>55</xdr:row>
      <xdr:rowOff>66675</xdr:rowOff>
    </xdr:from>
    <xdr:to>
      <xdr:col>32</xdr:col>
      <xdr:colOff>552450</xdr:colOff>
      <xdr:row>64</xdr:row>
      <xdr:rowOff>133350</xdr:rowOff>
    </xdr:to>
    <xdr:graphicFrame macro="">
      <xdr:nvGraphicFramePr>
        <xdr:cNvPr id="9" name="グラフ 8">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20</xdr:col>
      <xdr:colOff>76200</xdr:colOff>
      <xdr:row>71</xdr:row>
      <xdr:rowOff>66675</xdr:rowOff>
    </xdr:from>
    <xdr:to>
      <xdr:col>25</xdr:col>
      <xdr:colOff>552450</xdr:colOff>
      <xdr:row>80</xdr:row>
      <xdr:rowOff>133350</xdr:rowOff>
    </xdr:to>
    <xdr:graphicFrame macro="">
      <xdr:nvGraphicFramePr>
        <xdr:cNvPr id="10" name="グラフ 9">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27</xdr:col>
      <xdr:colOff>76200</xdr:colOff>
      <xdr:row>71</xdr:row>
      <xdr:rowOff>66675</xdr:rowOff>
    </xdr:from>
    <xdr:to>
      <xdr:col>32</xdr:col>
      <xdr:colOff>552450</xdr:colOff>
      <xdr:row>80</xdr:row>
      <xdr:rowOff>133350</xdr:rowOff>
    </xdr:to>
    <xdr:graphicFrame macro="">
      <xdr:nvGraphicFramePr>
        <xdr:cNvPr id="11" name="グラフ 10">
          <a:extLst>
            <a:ext uri="{FF2B5EF4-FFF2-40B4-BE49-F238E27FC236}">
              <a16:creationId xmlns:a16="http://schemas.microsoft.com/office/drawing/2014/main" id="{00000000-0008-0000-05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20</xdr:col>
      <xdr:colOff>76200</xdr:colOff>
      <xdr:row>87</xdr:row>
      <xdr:rowOff>66675</xdr:rowOff>
    </xdr:from>
    <xdr:to>
      <xdr:col>25</xdr:col>
      <xdr:colOff>552450</xdr:colOff>
      <xdr:row>96</xdr:row>
      <xdr:rowOff>133350</xdr:rowOff>
    </xdr:to>
    <xdr:graphicFrame macro="">
      <xdr:nvGraphicFramePr>
        <xdr:cNvPr id="12" name="グラフ 11">
          <a:extLst>
            <a:ext uri="{FF2B5EF4-FFF2-40B4-BE49-F238E27FC236}">
              <a16:creationId xmlns:a16="http://schemas.microsoft.com/office/drawing/2014/main" id="{00000000-0008-0000-05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xdr:col>
      <xdr:colOff>76200</xdr:colOff>
      <xdr:row>87</xdr:row>
      <xdr:rowOff>66675</xdr:rowOff>
    </xdr:from>
    <xdr:to>
      <xdr:col>32</xdr:col>
      <xdr:colOff>552450</xdr:colOff>
      <xdr:row>96</xdr:row>
      <xdr:rowOff>133350</xdr:rowOff>
    </xdr:to>
    <xdr:graphicFrame macro="">
      <xdr:nvGraphicFramePr>
        <xdr:cNvPr id="13" name="グラフ 12">
          <a:extLst>
            <a:ext uri="{FF2B5EF4-FFF2-40B4-BE49-F238E27FC236}">
              <a16:creationId xmlns:a16="http://schemas.microsoft.com/office/drawing/2014/main" id="{00000000-0008-0000-05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33</xdr:col>
      <xdr:colOff>76200</xdr:colOff>
      <xdr:row>3</xdr:row>
      <xdr:rowOff>47625</xdr:rowOff>
    </xdr:from>
    <xdr:to>
      <xdr:col>34</xdr:col>
      <xdr:colOff>21109</xdr:colOff>
      <xdr:row>145</xdr:row>
      <xdr:rowOff>161926</xdr:rowOff>
    </xdr:to>
    <xdr:sp macro="" textlink="">
      <xdr:nvSpPr>
        <xdr:cNvPr id="14" name="右矢印吹き出し 13">
          <a:extLst>
            <a:ext uri="{FF2B5EF4-FFF2-40B4-BE49-F238E27FC236}">
              <a16:creationId xmlns:a16="http://schemas.microsoft.com/office/drawing/2014/main" id="{00000000-0008-0000-0500-00000E000000}"/>
            </a:ext>
          </a:extLst>
        </xdr:cNvPr>
        <xdr:cNvSpPr/>
      </xdr:nvSpPr>
      <xdr:spPr>
        <a:xfrm>
          <a:off x="18345150" y="390525"/>
          <a:ext cx="630709" cy="24498301"/>
        </a:xfrm>
        <a:prstGeom prst="rightArrowCallout">
          <a:avLst/>
        </a:prstGeom>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dk1"/>
              </a:solidFill>
              <a:effectLst/>
              <a:latin typeface="+mn-lt"/>
              <a:ea typeface="+mn-ea"/>
              <a:cs typeface="+mn-cs"/>
            </a:rPr>
            <a:t>グラフ作成用（消さないでください）</a:t>
          </a:r>
          <a:r>
            <a:rPr kumimoji="1" lang="en-US" altLang="ja-JP" sz="1600" baseline="0">
              <a:solidFill>
                <a:schemeClr val="dk1"/>
              </a:solidFill>
              <a:effectLst/>
              <a:latin typeface="+mn-lt"/>
              <a:ea typeface="+mn-ea"/>
              <a:cs typeface="+mn-cs"/>
            </a:rPr>
            <a:t> </a:t>
          </a:r>
          <a:r>
            <a:rPr kumimoji="1" lang="ja-JP" altLang="en-US" sz="1600" baseline="0">
              <a:solidFill>
                <a:schemeClr val="dk1"/>
              </a:solidFill>
              <a:effectLst/>
              <a:latin typeface="+mn-lt"/>
              <a:ea typeface="+mn-ea"/>
              <a:cs typeface="+mn-cs"/>
            </a:rPr>
            <a:t>　　　　　　　　　　　　　　　</a:t>
          </a:r>
          <a:r>
            <a:rPr kumimoji="1" lang="en-US" altLang="ja-JP" sz="1600" baseline="0">
              <a:solidFill>
                <a:schemeClr val="dk1"/>
              </a:solidFill>
              <a:effectLst/>
              <a:latin typeface="+mn-lt"/>
              <a:ea typeface="+mn-ea"/>
              <a:cs typeface="+mn-cs"/>
            </a:rPr>
            <a:t> </a:t>
          </a:r>
          <a:r>
            <a:rPr kumimoji="1" lang="ja-JP" altLang="en-US" sz="1600">
              <a:latin typeface="ＭＳ ゴシック" panose="020B0609070205080204" pitchFamily="49" charset="-128"/>
              <a:ea typeface="ＭＳ ゴシック" panose="020B0609070205080204" pitchFamily="49" charset="-128"/>
            </a:rPr>
            <a:t>グラフ作成用（消さないでください）</a:t>
          </a:r>
          <a:r>
            <a:rPr kumimoji="1" lang="en-US" altLang="ja-JP" sz="1100" baseline="0">
              <a:solidFill>
                <a:schemeClr val="dk1"/>
              </a:solidFill>
              <a:effectLst/>
              <a:latin typeface="+mn-lt"/>
              <a:ea typeface="+mn-ea"/>
              <a:cs typeface="+mn-cs"/>
            </a:rPr>
            <a:t> </a:t>
          </a:r>
          <a:r>
            <a:rPr kumimoji="1" lang="ja-JP" altLang="ja-JP" sz="1100" baseline="0">
              <a:solidFill>
                <a:schemeClr val="dk1"/>
              </a:solidFill>
              <a:effectLst/>
              <a:latin typeface="+mn-lt"/>
              <a:ea typeface="+mn-ea"/>
              <a:cs typeface="+mn-cs"/>
            </a:rPr>
            <a:t>　　　　　　　　　　　　　　　</a:t>
          </a:r>
          <a:r>
            <a:rPr kumimoji="1" lang="ja-JP" altLang="ja-JP" sz="1600">
              <a:solidFill>
                <a:schemeClr val="dk1"/>
              </a:solidFill>
              <a:effectLst/>
              <a:latin typeface="+mn-lt"/>
              <a:ea typeface="+mn-ea"/>
              <a:cs typeface="+mn-cs"/>
            </a:rPr>
            <a:t>グラフ作成用（消さないでください）</a:t>
          </a:r>
          <a:r>
            <a:rPr kumimoji="1" lang="en-US" altLang="ja-JP" sz="1100" baseline="0">
              <a:solidFill>
                <a:schemeClr val="dk1"/>
              </a:solidFill>
              <a:effectLst/>
              <a:latin typeface="+mn-lt"/>
              <a:ea typeface="+mn-ea"/>
              <a:cs typeface="+mn-cs"/>
            </a:rPr>
            <a:t> </a:t>
          </a:r>
          <a:r>
            <a:rPr kumimoji="1" lang="ja-JP" altLang="ja-JP" sz="1100" baseline="0">
              <a:solidFill>
                <a:schemeClr val="dk1"/>
              </a:solidFill>
              <a:effectLst/>
              <a:latin typeface="+mn-lt"/>
              <a:ea typeface="+mn-ea"/>
              <a:cs typeface="+mn-cs"/>
            </a:rPr>
            <a:t>　　　　　　　　　　　　　　　</a:t>
          </a:r>
          <a:r>
            <a:rPr kumimoji="1" lang="ja-JP" altLang="ja-JP" sz="1600">
              <a:solidFill>
                <a:schemeClr val="dk1"/>
              </a:solidFill>
              <a:effectLst/>
              <a:latin typeface="+mn-lt"/>
              <a:ea typeface="+mn-ea"/>
              <a:cs typeface="+mn-cs"/>
            </a:rPr>
            <a:t>グラフ作成用（消さないでください）</a:t>
          </a:r>
          <a:r>
            <a:rPr kumimoji="1" lang="en-US" altLang="ja-JP" sz="1100" baseline="0">
              <a:solidFill>
                <a:schemeClr val="dk1"/>
              </a:solidFill>
              <a:effectLst/>
              <a:latin typeface="+mn-lt"/>
              <a:ea typeface="+mn-ea"/>
              <a:cs typeface="+mn-cs"/>
            </a:rPr>
            <a:t> </a:t>
          </a:r>
          <a:r>
            <a:rPr kumimoji="1" lang="ja-JP" altLang="ja-JP" sz="1100" baseline="0">
              <a:solidFill>
                <a:schemeClr val="dk1"/>
              </a:solidFill>
              <a:effectLst/>
              <a:latin typeface="+mn-lt"/>
              <a:ea typeface="+mn-ea"/>
              <a:cs typeface="+mn-cs"/>
            </a:rPr>
            <a:t>　　　　　　　　　　　　　　　</a:t>
          </a:r>
          <a:r>
            <a:rPr kumimoji="1" lang="ja-JP" altLang="ja-JP" sz="1600">
              <a:solidFill>
                <a:schemeClr val="dk1"/>
              </a:solidFill>
              <a:effectLst/>
              <a:latin typeface="+mn-lt"/>
              <a:ea typeface="+mn-ea"/>
              <a:cs typeface="+mn-cs"/>
            </a:rPr>
            <a:t>グラフ作成用（消さないでください）</a:t>
          </a:r>
          <a:endParaRPr lang="ja-JP" altLang="ja-JP" sz="1600">
            <a:effectLst/>
          </a:endParaRPr>
        </a:p>
      </xdr:txBody>
    </xdr:sp>
    <xdr:clientData/>
  </xdr:twoCellAnchor>
  <xdr:twoCellAnchor>
    <xdr:from>
      <xdr:col>4</xdr:col>
      <xdr:colOff>904875</xdr:colOff>
      <xdr:row>9</xdr:row>
      <xdr:rowOff>47625</xdr:rowOff>
    </xdr:from>
    <xdr:to>
      <xdr:col>12</xdr:col>
      <xdr:colOff>76200</xdr:colOff>
      <xdr:row>12</xdr:row>
      <xdr:rowOff>19050</xdr:rowOff>
    </xdr:to>
    <xdr:sp macro="" textlink="">
      <xdr:nvSpPr>
        <xdr:cNvPr id="15" name="正方形/長方形 14">
          <a:extLst>
            <a:ext uri="{FF2B5EF4-FFF2-40B4-BE49-F238E27FC236}">
              <a16:creationId xmlns:a16="http://schemas.microsoft.com/office/drawing/2014/main" id="{00000000-0008-0000-0500-00000F000000}"/>
            </a:ext>
          </a:extLst>
        </xdr:cNvPr>
        <xdr:cNvSpPr/>
      </xdr:nvSpPr>
      <xdr:spPr>
        <a:xfrm>
          <a:off x="3257550" y="1933575"/>
          <a:ext cx="2695575" cy="485775"/>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例として</a:t>
          </a:r>
          <a:r>
            <a:rPr kumimoji="1" lang="en-US" altLang="ja-JP" sz="1100"/>
            <a:t>5</a:t>
          </a:r>
          <a:r>
            <a:rPr kumimoji="1" lang="ja-JP" altLang="en-US" sz="1100"/>
            <a:t>名分のデータを入力していますので削除して使用ください。</a:t>
          </a:r>
        </a:p>
      </xdr:txBody>
    </xdr:sp>
    <xdr:clientData/>
  </xdr:twoCellAnchor>
  <xdr:twoCellAnchor>
    <xdr:from>
      <xdr:col>1</xdr:col>
      <xdr:colOff>1</xdr:colOff>
      <xdr:row>0</xdr:row>
      <xdr:rowOff>2</xdr:rowOff>
    </xdr:from>
    <xdr:to>
      <xdr:col>4</xdr:col>
      <xdr:colOff>1425904</xdr:colOff>
      <xdr:row>1</xdr:row>
      <xdr:rowOff>122464</xdr:rowOff>
    </xdr:to>
    <xdr:grpSp>
      <xdr:nvGrpSpPr>
        <xdr:cNvPr id="16" name="グループ化 15">
          <a:extLst>
            <a:ext uri="{FF2B5EF4-FFF2-40B4-BE49-F238E27FC236}">
              <a16:creationId xmlns:a16="http://schemas.microsoft.com/office/drawing/2014/main" id="{00000000-0008-0000-0500-000010000000}"/>
            </a:ext>
          </a:extLst>
        </xdr:cNvPr>
        <xdr:cNvGrpSpPr>
          <a:grpSpLocks noChangeAspect="1"/>
        </xdr:cNvGrpSpPr>
      </xdr:nvGrpSpPr>
      <xdr:grpSpPr>
        <a:xfrm>
          <a:off x="100264" y="2"/>
          <a:ext cx="3681824" cy="598712"/>
          <a:chOff x="1033585" y="715242"/>
          <a:chExt cx="6375744" cy="1058378"/>
        </a:xfrm>
      </xdr:grpSpPr>
      <xdr:sp macro="" textlink="">
        <xdr:nvSpPr>
          <xdr:cNvPr id="17" name="ホームベース 16">
            <a:extLst>
              <a:ext uri="{FF2B5EF4-FFF2-40B4-BE49-F238E27FC236}">
                <a16:creationId xmlns:a16="http://schemas.microsoft.com/office/drawing/2014/main" id="{00000000-0008-0000-0500-000011000000}"/>
              </a:ext>
            </a:extLst>
          </xdr:cNvPr>
          <xdr:cNvSpPr/>
        </xdr:nvSpPr>
        <xdr:spPr>
          <a:xfrm>
            <a:off x="1033585" y="807008"/>
            <a:ext cx="6375744" cy="899918"/>
          </a:xfrm>
          <a:prstGeom prst="homePlate">
            <a:avLst/>
          </a:prstGeom>
          <a:solidFill>
            <a:srgbClr val="FF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8" name="タイトル 1">
            <a:extLst>
              <a:ext uri="{FF2B5EF4-FFF2-40B4-BE49-F238E27FC236}">
                <a16:creationId xmlns:a16="http://schemas.microsoft.com/office/drawing/2014/main" id="{00000000-0008-0000-0500-000012000000}"/>
              </a:ext>
            </a:extLst>
          </xdr:cNvPr>
          <xdr:cNvSpPr txBox="1">
            <a:spLocks/>
          </xdr:cNvSpPr>
        </xdr:nvSpPr>
        <xdr:spPr>
          <a:xfrm>
            <a:off x="2356817" y="715242"/>
            <a:ext cx="3618961" cy="686030"/>
          </a:xfrm>
          <a:prstGeom prst="rect">
            <a:avLst/>
          </a:prstGeom>
        </xdr:spPr>
        <xdr:txBody>
          <a:bodyPr vert="horz" wrap="square" lIns="91440" tIns="45720" rIns="91440" bIns="45720"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000">
                <a:latin typeface="AR P浪漫明朝体U" panose="02020A00000000000000" pitchFamily="18" charset="-128"/>
                <a:ea typeface="AR P浪漫明朝体U" panose="02020A00000000000000" pitchFamily="18" charset="-128"/>
              </a:rPr>
              <a:t>アンケート</a:t>
            </a:r>
          </a:p>
        </xdr:txBody>
      </xdr:sp>
      <xdr:sp macro="" textlink="">
        <xdr:nvSpPr>
          <xdr:cNvPr id="20" name="タイトル 1">
            <a:extLst>
              <a:ext uri="{FF2B5EF4-FFF2-40B4-BE49-F238E27FC236}">
                <a16:creationId xmlns:a16="http://schemas.microsoft.com/office/drawing/2014/main" id="{00000000-0008-0000-0500-000014000000}"/>
              </a:ext>
            </a:extLst>
          </xdr:cNvPr>
          <xdr:cNvSpPr txBox="1">
            <a:spLocks/>
          </xdr:cNvSpPr>
        </xdr:nvSpPr>
        <xdr:spPr>
          <a:xfrm>
            <a:off x="2957210" y="1264274"/>
            <a:ext cx="3256256" cy="509346"/>
          </a:xfrm>
          <a:prstGeom prst="rect">
            <a:avLst/>
          </a:prstGeom>
        </xdr:spPr>
        <xdr:txBody>
          <a:bodyPr vert="horz" wrap="square" lIns="91440" tIns="45720" rIns="91440" bIns="45720"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200">
                <a:latin typeface="AR P浪漫明朝体U" panose="02020A00000000000000" pitchFamily="18" charset="-128"/>
                <a:ea typeface="AR P浪漫明朝体U" panose="02020A00000000000000" pitchFamily="18" charset="-128"/>
              </a:rPr>
              <a:t>入力シート（生徒用）事後</a:t>
            </a:r>
          </a:p>
        </xdr:txBody>
      </xdr:sp>
    </xdr:grpSp>
    <xdr:clientData/>
  </xdr:twoCellAnchor>
  <xdr:twoCellAnchor editAs="oneCell">
    <xdr:from>
      <xdr:col>4</xdr:col>
      <xdr:colOff>802821</xdr:colOff>
      <xdr:row>0</xdr:row>
      <xdr:rowOff>54429</xdr:rowOff>
    </xdr:from>
    <xdr:to>
      <xdr:col>4</xdr:col>
      <xdr:colOff>1220317</xdr:colOff>
      <xdr:row>1</xdr:row>
      <xdr:rowOff>156620</xdr:rowOff>
    </xdr:to>
    <xdr:pic>
      <xdr:nvPicPr>
        <xdr:cNvPr id="21" name="図 20">
          <a:extLst>
            <a:ext uri="{FF2B5EF4-FFF2-40B4-BE49-F238E27FC236}">
              <a16:creationId xmlns:a16="http://schemas.microsoft.com/office/drawing/2014/main" id="{00000000-0008-0000-0500-000015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156857" y="54429"/>
          <a:ext cx="417496" cy="5784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55035</xdr:colOff>
      <xdr:row>2</xdr:row>
      <xdr:rowOff>151316</xdr:rowOff>
    </xdr:from>
    <xdr:to>
      <xdr:col>14</xdr:col>
      <xdr:colOff>1047422</xdr:colOff>
      <xdr:row>15</xdr:row>
      <xdr:rowOff>6890</xdr:rowOff>
    </xdr:to>
    <xdr:grpSp>
      <xdr:nvGrpSpPr>
        <xdr:cNvPr id="3" name="グループ化 2">
          <a:extLst>
            <a:ext uri="{FF2B5EF4-FFF2-40B4-BE49-F238E27FC236}">
              <a16:creationId xmlns:a16="http://schemas.microsoft.com/office/drawing/2014/main" id="{00000000-0008-0000-0600-000003000000}"/>
            </a:ext>
          </a:extLst>
        </xdr:cNvPr>
        <xdr:cNvGrpSpPr/>
      </xdr:nvGrpSpPr>
      <xdr:grpSpPr>
        <a:xfrm>
          <a:off x="3750735" y="989516"/>
          <a:ext cx="7088387" cy="6246849"/>
          <a:chOff x="3710254" y="431272"/>
          <a:chExt cx="7088387" cy="6305757"/>
        </a:xfrm>
      </xdr:grpSpPr>
      <xdr:graphicFrame macro="">
        <xdr:nvGraphicFramePr>
          <xdr:cNvPr id="4" name="グラフ 3">
            <a:extLst>
              <a:ext uri="{FF2B5EF4-FFF2-40B4-BE49-F238E27FC236}">
                <a16:creationId xmlns:a16="http://schemas.microsoft.com/office/drawing/2014/main" id="{00000000-0008-0000-0600-000004000000}"/>
              </a:ext>
            </a:extLst>
          </xdr:cNvPr>
          <xdr:cNvGraphicFramePr>
            <a:graphicFrameLocks/>
          </xdr:cNvGraphicFramePr>
        </xdr:nvGraphicFramePr>
        <xdr:xfrm>
          <a:off x="3710254" y="431272"/>
          <a:ext cx="7078133" cy="629595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十二角形 17">
            <a:extLst>
              <a:ext uri="{FF2B5EF4-FFF2-40B4-BE49-F238E27FC236}">
                <a16:creationId xmlns:a16="http://schemas.microsoft.com/office/drawing/2014/main" id="{00000000-0008-0000-0600-000005000000}"/>
              </a:ext>
            </a:extLst>
          </xdr:cNvPr>
          <xdr:cNvSpPr/>
        </xdr:nvSpPr>
        <xdr:spPr>
          <a:xfrm>
            <a:off x="6465999" y="918668"/>
            <a:ext cx="3651733" cy="2443817"/>
          </a:xfrm>
          <a:custGeom>
            <a:avLst/>
            <a:gdLst>
              <a:gd name="connsiteX0" fmla="*/ 0 w 5760000"/>
              <a:gd name="connsiteY0" fmla="*/ 2077830 h 5676844"/>
              <a:gd name="connsiteX1" fmla="*/ 771733 w 5760000"/>
              <a:gd name="connsiteY1" fmla="*/ 760592 h 5676844"/>
              <a:gd name="connsiteX2" fmla="*/ 2108267 w 5760000"/>
              <a:gd name="connsiteY2" fmla="*/ 0 h 5676844"/>
              <a:gd name="connsiteX3" fmla="*/ 3651733 w 5760000"/>
              <a:gd name="connsiteY3" fmla="*/ 0 h 5676844"/>
              <a:gd name="connsiteX4" fmla="*/ 4988267 w 5760000"/>
              <a:gd name="connsiteY4" fmla="*/ 760592 h 5676844"/>
              <a:gd name="connsiteX5" fmla="*/ 5760000 w 5760000"/>
              <a:gd name="connsiteY5" fmla="*/ 2077830 h 5676844"/>
              <a:gd name="connsiteX6" fmla="*/ 5760000 w 5760000"/>
              <a:gd name="connsiteY6" fmla="*/ 3599014 h 5676844"/>
              <a:gd name="connsiteX7" fmla="*/ 4988267 w 5760000"/>
              <a:gd name="connsiteY7" fmla="*/ 4916252 h 5676844"/>
              <a:gd name="connsiteX8" fmla="*/ 3651733 w 5760000"/>
              <a:gd name="connsiteY8" fmla="*/ 5676844 h 5676844"/>
              <a:gd name="connsiteX9" fmla="*/ 2108267 w 5760000"/>
              <a:gd name="connsiteY9" fmla="*/ 5676844 h 5676844"/>
              <a:gd name="connsiteX10" fmla="*/ 771733 w 5760000"/>
              <a:gd name="connsiteY10" fmla="*/ 4916252 h 5676844"/>
              <a:gd name="connsiteX11" fmla="*/ 0 w 5760000"/>
              <a:gd name="connsiteY11" fmla="*/ 3599014 h 5676844"/>
              <a:gd name="connsiteX12" fmla="*/ 0 w 5760000"/>
              <a:gd name="connsiteY12" fmla="*/ 2077830 h 5676844"/>
              <a:gd name="connsiteX0" fmla="*/ 0 w 5760000"/>
              <a:gd name="connsiteY0" fmla="*/ 2077830 h 5676844"/>
              <a:gd name="connsiteX1" fmla="*/ 771733 w 5760000"/>
              <a:gd name="connsiteY1" fmla="*/ 760592 h 5676844"/>
              <a:gd name="connsiteX2" fmla="*/ 2108267 w 5760000"/>
              <a:gd name="connsiteY2" fmla="*/ 0 h 5676844"/>
              <a:gd name="connsiteX3" fmla="*/ 3651733 w 5760000"/>
              <a:gd name="connsiteY3" fmla="*/ 0 h 5676844"/>
              <a:gd name="connsiteX4" fmla="*/ 4988267 w 5760000"/>
              <a:gd name="connsiteY4" fmla="*/ 760592 h 5676844"/>
              <a:gd name="connsiteX5" fmla="*/ 5760000 w 5760000"/>
              <a:gd name="connsiteY5" fmla="*/ 2077830 h 5676844"/>
              <a:gd name="connsiteX6" fmla="*/ 4712250 w 5760000"/>
              <a:gd name="connsiteY6" fmla="*/ 2360764 h 5676844"/>
              <a:gd name="connsiteX7" fmla="*/ 4988267 w 5760000"/>
              <a:gd name="connsiteY7" fmla="*/ 4916252 h 5676844"/>
              <a:gd name="connsiteX8" fmla="*/ 3651733 w 5760000"/>
              <a:gd name="connsiteY8" fmla="*/ 5676844 h 5676844"/>
              <a:gd name="connsiteX9" fmla="*/ 2108267 w 5760000"/>
              <a:gd name="connsiteY9" fmla="*/ 5676844 h 5676844"/>
              <a:gd name="connsiteX10" fmla="*/ 771733 w 5760000"/>
              <a:gd name="connsiteY10" fmla="*/ 4916252 h 5676844"/>
              <a:gd name="connsiteX11" fmla="*/ 0 w 5760000"/>
              <a:gd name="connsiteY11" fmla="*/ 3599014 h 5676844"/>
              <a:gd name="connsiteX12" fmla="*/ 0 w 5760000"/>
              <a:gd name="connsiteY12" fmla="*/ 2077830 h 5676844"/>
              <a:gd name="connsiteX0" fmla="*/ 0 w 5760000"/>
              <a:gd name="connsiteY0" fmla="*/ 2077830 h 5676844"/>
              <a:gd name="connsiteX1" fmla="*/ 771733 w 5760000"/>
              <a:gd name="connsiteY1" fmla="*/ 760592 h 5676844"/>
              <a:gd name="connsiteX2" fmla="*/ 2108267 w 5760000"/>
              <a:gd name="connsiteY2" fmla="*/ 0 h 5676844"/>
              <a:gd name="connsiteX3" fmla="*/ 3651733 w 5760000"/>
              <a:gd name="connsiteY3" fmla="*/ 0 h 5676844"/>
              <a:gd name="connsiteX4" fmla="*/ 4988267 w 5760000"/>
              <a:gd name="connsiteY4" fmla="*/ 760592 h 5676844"/>
              <a:gd name="connsiteX5" fmla="*/ 5760000 w 5760000"/>
              <a:gd name="connsiteY5" fmla="*/ 2077830 h 5676844"/>
              <a:gd name="connsiteX6" fmla="*/ 4712250 w 5760000"/>
              <a:gd name="connsiteY6" fmla="*/ 2360764 h 5676844"/>
              <a:gd name="connsiteX7" fmla="*/ 4552839 w 5760000"/>
              <a:gd name="connsiteY7" fmla="*/ 1895467 h 5676844"/>
              <a:gd name="connsiteX8" fmla="*/ 3651733 w 5760000"/>
              <a:gd name="connsiteY8" fmla="*/ 5676844 h 5676844"/>
              <a:gd name="connsiteX9" fmla="*/ 2108267 w 5760000"/>
              <a:gd name="connsiteY9" fmla="*/ 5676844 h 5676844"/>
              <a:gd name="connsiteX10" fmla="*/ 771733 w 5760000"/>
              <a:gd name="connsiteY10" fmla="*/ 4916252 h 5676844"/>
              <a:gd name="connsiteX11" fmla="*/ 0 w 5760000"/>
              <a:gd name="connsiteY11" fmla="*/ 3599014 h 5676844"/>
              <a:gd name="connsiteX12" fmla="*/ 0 w 5760000"/>
              <a:gd name="connsiteY12" fmla="*/ 2077830 h 5676844"/>
              <a:gd name="connsiteX0" fmla="*/ 0 w 5760000"/>
              <a:gd name="connsiteY0" fmla="*/ 2077830 h 5676844"/>
              <a:gd name="connsiteX1" fmla="*/ 771733 w 5760000"/>
              <a:gd name="connsiteY1" fmla="*/ 760592 h 5676844"/>
              <a:gd name="connsiteX2" fmla="*/ 2108267 w 5760000"/>
              <a:gd name="connsiteY2" fmla="*/ 0 h 5676844"/>
              <a:gd name="connsiteX3" fmla="*/ 3651733 w 5760000"/>
              <a:gd name="connsiteY3" fmla="*/ 0 h 5676844"/>
              <a:gd name="connsiteX4" fmla="*/ 4988267 w 5760000"/>
              <a:gd name="connsiteY4" fmla="*/ 760592 h 5676844"/>
              <a:gd name="connsiteX5" fmla="*/ 5760000 w 5760000"/>
              <a:gd name="connsiteY5" fmla="*/ 2077830 h 5676844"/>
              <a:gd name="connsiteX6" fmla="*/ 4712250 w 5760000"/>
              <a:gd name="connsiteY6" fmla="*/ 2360764 h 5676844"/>
              <a:gd name="connsiteX7" fmla="*/ 4552839 w 5760000"/>
              <a:gd name="connsiteY7" fmla="*/ 1895467 h 5676844"/>
              <a:gd name="connsiteX8" fmla="*/ 3815019 w 5760000"/>
              <a:gd name="connsiteY8" fmla="*/ 1172880 h 5676844"/>
              <a:gd name="connsiteX9" fmla="*/ 2108267 w 5760000"/>
              <a:gd name="connsiteY9" fmla="*/ 5676844 h 5676844"/>
              <a:gd name="connsiteX10" fmla="*/ 771733 w 5760000"/>
              <a:gd name="connsiteY10" fmla="*/ 4916252 h 5676844"/>
              <a:gd name="connsiteX11" fmla="*/ 0 w 5760000"/>
              <a:gd name="connsiteY11" fmla="*/ 3599014 h 5676844"/>
              <a:gd name="connsiteX12" fmla="*/ 0 w 5760000"/>
              <a:gd name="connsiteY12" fmla="*/ 2077830 h 5676844"/>
              <a:gd name="connsiteX0" fmla="*/ 0 w 5760000"/>
              <a:gd name="connsiteY0" fmla="*/ 2077830 h 4916252"/>
              <a:gd name="connsiteX1" fmla="*/ 771733 w 5760000"/>
              <a:gd name="connsiteY1" fmla="*/ 760592 h 4916252"/>
              <a:gd name="connsiteX2" fmla="*/ 2108267 w 5760000"/>
              <a:gd name="connsiteY2" fmla="*/ 0 h 4916252"/>
              <a:gd name="connsiteX3" fmla="*/ 3651733 w 5760000"/>
              <a:gd name="connsiteY3" fmla="*/ 0 h 4916252"/>
              <a:gd name="connsiteX4" fmla="*/ 4988267 w 5760000"/>
              <a:gd name="connsiteY4" fmla="*/ 760592 h 4916252"/>
              <a:gd name="connsiteX5" fmla="*/ 5760000 w 5760000"/>
              <a:gd name="connsiteY5" fmla="*/ 2077830 h 4916252"/>
              <a:gd name="connsiteX6" fmla="*/ 4712250 w 5760000"/>
              <a:gd name="connsiteY6" fmla="*/ 2360764 h 4916252"/>
              <a:gd name="connsiteX7" fmla="*/ 4552839 w 5760000"/>
              <a:gd name="connsiteY7" fmla="*/ 1895467 h 4916252"/>
              <a:gd name="connsiteX8" fmla="*/ 3815019 w 5760000"/>
              <a:gd name="connsiteY8" fmla="*/ 1172880 h 4916252"/>
              <a:gd name="connsiteX9" fmla="*/ 2856660 w 5760000"/>
              <a:gd name="connsiteY9" fmla="*/ 927951 h 4916252"/>
              <a:gd name="connsiteX10" fmla="*/ 771733 w 5760000"/>
              <a:gd name="connsiteY10" fmla="*/ 4916252 h 4916252"/>
              <a:gd name="connsiteX11" fmla="*/ 0 w 5760000"/>
              <a:gd name="connsiteY11" fmla="*/ 3599014 h 4916252"/>
              <a:gd name="connsiteX12" fmla="*/ 0 w 5760000"/>
              <a:gd name="connsiteY12" fmla="*/ 2077830 h 4916252"/>
              <a:gd name="connsiteX0" fmla="*/ 0 w 5760000"/>
              <a:gd name="connsiteY0" fmla="*/ 2077830 h 3599014"/>
              <a:gd name="connsiteX1" fmla="*/ 771733 w 5760000"/>
              <a:gd name="connsiteY1" fmla="*/ 760592 h 3599014"/>
              <a:gd name="connsiteX2" fmla="*/ 2108267 w 5760000"/>
              <a:gd name="connsiteY2" fmla="*/ 0 h 3599014"/>
              <a:gd name="connsiteX3" fmla="*/ 3651733 w 5760000"/>
              <a:gd name="connsiteY3" fmla="*/ 0 h 3599014"/>
              <a:gd name="connsiteX4" fmla="*/ 4988267 w 5760000"/>
              <a:gd name="connsiteY4" fmla="*/ 760592 h 3599014"/>
              <a:gd name="connsiteX5" fmla="*/ 5760000 w 5760000"/>
              <a:gd name="connsiteY5" fmla="*/ 2077830 h 3599014"/>
              <a:gd name="connsiteX6" fmla="*/ 4712250 w 5760000"/>
              <a:gd name="connsiteY6" fmla="*/ 2360764 h 3599014"/>
              <a:gd name="connsiteX7" fmla="*/ 4552839 w 5760000"/>
              <a:gd name="connsiteY7" fmla="*/ 1895467 h 3599014"/>
              <a:gd name="connsiteX8" fmla="*/ 3815019 w 5760000"/>
              <a:gd name="connsiteY8" fmla="*/ 1172880 h 3599014"/>
              <a:gd name="connsiteX9" fmla="*/ 2856660 w 5760000"/>
              <a:gd name="connsiteY9" fmla="*/ 927951 h 3599014"/>
              <a:gd name="connsiteX10" fmla="*/ 2309340 w 5760000"/>
              <a:gd name="connsiteY10" fmla="*/ 1079038 h 3599014"/>
              <a:gd name="connsiteX11" fmla="*/ 0 w 5760000"/>
              <a:gd name="connsiteY11" fmla="*/ 3599014 h 3599014"/>
              <a:gd name="connsiteX12" fmla="*/ 0 w 5760000"/>
              <a:gd name="connsiteY12" fmla="*/ 2077830 h 3599014"/>
              <a:gd name="connsiteX0" fmla="*/ 0 w 5760000"/>
              <a:gd name="connsiteY0" fmla="*/ 2077830 h 3599014"/>
              <a:gd name="connsiteX1" fmla="*/ 771733 w 5760000"/>
              <a:gd name="connsiteY1" fmla="*/ 760592 h 3599014"/>
              <a:gd name="connsiteX2" fmla="*/ 2108267 w 5760000"/>
              <a:gd name="connsiteY2" fmla="*/ 0 h 3599014"/>
              <a:gd name="connsiteX3" fmla="*/ 3651733 w 5760000"/>
              <a:gd name="connsiteY3" fmla="*/ 0 h 3599014"/>
              <a:gd name="connsiteX4" fmla="*/ 4988267 w 5760000"/>
              <a:gd name="connsiteY4" fmla="*/ 760592 h 3599014"/>
              <a:gd name="connsiteX5" fmla="*/ 5760000 w 5760000"/>
              <a:gd name="connsiteY5" fmla="*/ 2077830 h 3599014"/>
              <a:gd name="connsiteX6" fmla="*/ 4712250 w 5760000"/>
              <a:gd name="connsiteY6" fmla="*/ 2360764 h 3599014"/>
              <a:gd name="connsiteX7" fmla="*/ 4552839 w 5760000"/>
              <a:gd name="connsiteY7" fmla="*/ 1895467 h 3599014"/>
              <a:gd name="connsiteX8" fmla="*/ 3815019 w 5760000"/>
              <a:gd name="connsiteY8" fmla="*/ 1172880 h 3599014"/>
              <a:gd name="connsiteX9" fmla="*/ 2856660 w 5760000"/>
              <a:gd name="connsiteY9" fmla="*/ 927951 h 3599014"/>
              <a:gd name="connsiteX10" fmla="*/ 2309340 w 5760000"/>
              <a:gd name="connsiteY10" fmla="*/ 1079038 h 3599014"/>
              <a:gd name="connsiteX11" fmla="*/ 0 w 5760000"/>
              <a:gd name="connsiteY11" fmla="*/ 3599014 h 3599014"/>
              <a:gd name="connsiteX12" fmla="*/ 0 w 5760000"/>
              <a:gd name="connsiteY12" fmla="*/ 2077830 h 3599014"/>
              <a:gd name="connsiteX0" fmla="*/ 0 w 5760000"/>
              <a:gd name="connsiteY0" fmla="*/ 2077830 h 2360764"/>
              <a:gd name="connsiteX1" fmla="*/ 771733 w 5760000"/>
              <a:gd name="connsiteY1" fmla="*/ 760592 h 2360764"/>
              <a:gd name="connsiteX2" fmla="*/ 2108267 w 5760000"/>
              <a:gd name="connsiteY2" fmla="*/ 0 h 2360764"/>
              <a:gd name="connsiteX3" fmla="*/ 3651733 w 5760000"/>
              <a:gd name="connsiteY3" fmla="*/ 0 h 2360764"/>
              <a:gd name="connsiteX4" fmla="*/ 4988267 w 5760000"/>
              <a:gd name="connsiteY4" fmla="*/ 760592 h 2360764"/>
              <a:gd name="connsiteX5" fmla="*/ 5760000 w 5760000"/>
              <a:gd name="connsiteY5" fmla="*/ 2077830 h 2360764"/>
              <a:gd name="connsiteX6" fmla="*/ 4712250 w 5760000"/>
              <a:gd name="connsiteY6" fmla="*/ 2360764 h 2360764"/>
              <a:gd name="connsiteX7" fmla="*/ 4552839 w 5760000"/>
              <a:gd name="connsiteY7" fmla="*/ 1895467 h 2360764"/>
              <a:gd name="connsiteX8" fmla="*/ 3815019 w 5760000"/>
              <a:gd name="connsiteY8" fmla="*/ 1172880 h 2360764"/>
              <a:gd name="connsiteX9" fmla="*/ 2856660 w 5760000"/>
              <a:gd name="connsiteY9" fmla="*/ 927951 h 2360764"/>
              <a:gd name="connsiteX10" fmla="*/ 2309340 w 5760000"/>
              <a:gd name="connsiteY10" fmla="*/ 1079038 h 2360764"/>
              <a:gd name="connsiteX11" fmla="*/ 0 w 5760000"/>
              <a:gd name="connsiteY11" fmla="*/ 2077830 h 2360764"/>
              <a:gd name="connsiteX0" fmla="*/ 1537607 w 4988267"/>
              <a:gd name="connsiteY0" fmla="*/ 1079038 h 2360764"/>
              <a:gd name="connsiteX1" fmla="*/ 0 w 4988267"/>
              <a:gd name="connsiteY1" fmla="*/ 760592 h 2360764"/>
              <a:gd name="connsiteX2" fmla="*/ 1336534 w 4988267"/>
              <a:gd name="connsiteY2" fmla="*/ 0 h 2360764"/>
              <a:gd name="connsiteX3" fmla="*/ 2880000 w 4988267"/>
              <a:gd name="connsiteY3" fmla="*/ 0 h 2360764"/>
              <a:gd name="connsiteX4" fmla="*/ 4216534 w 4988267"/>
              <a:gd name="connsiteY4" fmla="*/ 760592 h 2360764"/>
              <a:gd name="connsiteX5" fmla="*/ 4988267 w 4988267"/>
              <a:gd name="connsiteY5" fmla="*/ 2077830 h 2360764"/>
              <a:gd name="connsiteX6" fmla="*/ 3940517 w 4988267"/>
              <a:gd name="connsiteY6" fmla="*/ 2360764 h 2360764"/>
              <a:gd name="connsiteX7" fmla="*/ 3781106 w 4988267"/>
              <a:gd name="connsiteY7" fmla="*/ 1895467 h 2360764"/>
              <a:gd name="connsiteX8" fmla="*/ 3043286 w 4988267"/>
              <a:gd name="connsiteY8" fmla="*/ 1172880 h 2360764"/>
              <a:gd name="connsiteX9" fmla="*/ 2084927 w 4988267"/>
              <a:gd name="connsiteY9" fmla="*/ 927951 h 2360764"/>
              <a:gd name="connsiteX10" fmla="*/ 1537607 w 4988267"/>
              <a:gd name="connsiteY10" fmla="*/ 1079038 h 2360764"/>
              <a:gd name="connsiteX0" fmla="*/ 1537607 w 4988267"/>
              <a:gd name="connsiteY0" fmla="*/ 1079038 h 2360764"/>
              <a:gd name="connsiteX1" fmla="*/ 0 w 4988267"/>
              <a:gd name="connsiteY1" fmla="*/ 760592 h 2360764"/>
              <a:gd name="connsiteX2" fmla="*/ 1336534 w 4988267"/>
              <a:gd name="connsiteY2" fmla="*/ 0 h 2360764"/>
              <a:gd name="connsiteX3" fmla="*/ 2880000 w 4988267"/>
              <a:gd name="connsiteY3" fmla="*/ 0 h 2360764"/>
              <a:gd name="connsiteX4" fmla="*/ 4216534 w 4988267"/>
              <a:gd name="connsiteY4" fmla="*/ 760592 h 2360764"/>
              <a:gd name="connsiteX5" fmla="*/ 4988267 w 4988267"/>
              <a:gd name="connsiteY5" fmla="*/ 2077830 h 2360764"/>
              <a:gd name="connsiteX6" fmla="*/ 3940517 w 4988267"/>
              <a:gd name="connsiteY6" fmla="*/ 2360764 h 2360764"/>
              <a:gd name="connsiteX7" fmla="*/ 3781106 w 4988267"/>
              <a:gd name="connsiteY7" fmla="*/ 1895467 h 2360764"/>
              <a:gd name="connsiteX8" fmla="*/ 3043286 w 4988267"/>
              <a:gd name="connsiteY8" fmla="*/ 1172880 h 2360764"/>
              <a:gd name="connsiteX9" fmla="*/ 2084927 w 4988267"/>
              <a:gd name="connsiteY9" fmla="*/ 927951 h 2360764"/>
              <a:gd name="connsiteX10" fmla="*/ 1537607 w 4988267"/>
              <a:gd name="connsiteY10" fmla="*/ 1079038 h 2360764"/>
              <a:gd name="connsiteX0" fmla="*/ 1537607 w 4988267"/>
              <a:gd name="connsiteY0" fmla="*/ 1079038 h 2360764"/>
              <a:gd name="connsiteX1" fmla="*/ 0 w 4988267"/>
              <a:gd name="connsiteY1" fmla="*/ 760592 h 2360764"/>
              <a:gd name="connsiteX2" fmla="*/ 1336534 w 4988267"/>
              <a:gd name="connsiteY2" fmla="*/ 0 h 2360764"/>
              <a:gd name="connsiteX3" fmla="*/ 2880000 w 4988267"/>
              <a:gd name="connsiteY3" fmla="*/ 0 h 2360764"/>
              <a:gd name="connsiteX4" fmla="*/ 4216534 w 4988267"/>
              <a:gd name="connsiteY4" fmla="*/ 760592 h 2360764"/>
              <a:gd name="connsiteX5" fmla="*/ 4988267 w 4988267"/>
              <a:gd name="connsiteY5" fmla="*/ 2077830 h 2360764"/>
              <a:gd name="connsiteX6" fmla="*/ 3940517 w 4988267"/>
              <a:gd name="connsiteY6" fmla="*/ 2360764 h 2360764"/>
              <a:gd name="connsiteX7" fmla="*/ 3781106 w 4988267"/>
              <a:gd name="connsiteY7" fmla="*/ 1895467 h 2360764"/>
              <a:gd name="connsiteX8" fmla="*/ 3043286 w 4988267"/>
              <a:gd name="connsiteY8" fmla="*/ 1172880 h 2360764"/>
              <a:gd name="connsiteX9" fmla="*/ 2084927 w 4988267"/>
              <a:gd name="connsiteY9" fmla="*/ 927951 h 2360764"/>
              <a:gd name="connsiteX10" fmla="*/ 1537607 w 4988267"/>
              <a:gd name="connsiteY10" fmla="*/ 1079038 h 2360764"/>
              <a:gd name="connsiteX0" fmla="*/ 201073 w 3651733"/>
              <a:gd name="connsiteY0" fmla="*/ 1079038 h 2360764"/>
              <a:gd name="connsiteX1" fmla="*/ 0 w 3651733"/>
              <a:gd name="connsiteY1" fmla="*/ 0 h 2360764"/>
              <a:gd name="connsiteX2" fmla="*/ 1543466 w 3651733"/>
              <a:gd name="connsiteY2" fmla="*/ 0 h 2360764"/>
              <a:gd name="connsiteX3" fmla="*/ 2880000 w 3651733"/>
              <a:gd name="connsiteY3" fmla="*/ 760592 h 2360764"/>
              <a:gd name="connsiteX4" fmla="*/ 3651733 w 3651733"/>
              <a:gd name="connsiteY4" fmla="*/ 2077830 h 2360764"/>
              <a:gd name="connsiteX5" fmla="*/ 2603983 w 3651733"/>
              <a:gd name="connsiteY5" fmla="*/ 2360764 h 2360764"/>
              <a:gd name="connsiteX6" fmla="*/ 2444572 w 3651733"/>
              <a:gd name="connsiteY6" fmla="*/ 1895467 h 2360764"/>
              <a:gd name="connsiteX7" fmla="*/ 1706752 w 3651733"/>
              <a:gd name="connsiteY7" fmla="*/ 1172880 h 2360764"/>
              <a:gd name="connsiteX8" fmla="*/ 748393 w 3651733"/>
              <a:gd name="connsiteY8" fmla="*/ 927951 h 2360764"/>
              <a:gd name="connsiteX9" fmla="*/ 201073 w 3651733"/>
              <a:gd name="connsiteY9" fmla="*/ 1079038 h 2360764"/>
              <a:gd name="connsiteX0" fmla="*/ 201073 w 3651733"/>
              <a:gd name="connsiteY0" fmla="*/ 1079038 h 2387978"/>
              <a:gd name="connsiteX1" fmla="*/ 0 w 3651733"/>
              <a:gd name="connsiteY1" fmla="*/ 0 h 2387978"/>
              <a:gd name="connsiteX2" fmla="*/ 1543466 w 3651733"/>
              <a:gd name="connsiteY2" fmla="*/ 0 h 2387978"/>
              <a:gd name="connsiteX3" fmla="*/ 2880000 w 3651733"/>
              <a:gd name="connsiteY3" fmla="*/ 760592 h 2387978"/>
              <a:gd name="connsiteX4" fmla="*/ 3651733 w 3651733"/>
              <a:gd name="connsiteY4" fmla="*/ 2077830 h 2387978"/>
              <a:gd name="connsiteX5" fmla="*/ 2563162 w 3651733"/>
              <a:gd name="connsiteY5" fmla="*/ 2387978 h 2387978"/>
              <a:gd name="connsiteX6" fmla="*/ 2444572 w 3651733"/>
              <a:gd name="connsiteY6" fmla="*/ 1895467 h 2387978"/>
              <a:gd name="connsiteX7" fmla="*/ 1706752 w 3651733"/>
              <a:gd name="connsiteY7" fmla="*/ 1172880 h 2387978"/>
              <a:gd name="connsiteX8" fmla="*/ 748393 w 3651733"/>
              <a:gd name="connsiteY8" fmla="*/ 927951 h 2387978"/>
              <a:gd name="connsiteX9" fmla="*/ 201073 w 3651733"/>
              <a:gd name="connsiteY9" fmla="*/ 1079038 h 2387978"/>
              <a:gd name="connsiteX0" fmla="*/ 201073 w 3651733"/>
              <a:gd name="connsiteY0" fmla="*/ 1079038 h 2367142"/>
              <a:gd name="connsiteX1" fmla="*/ 0 w 3651733"/>
              <a:gd name="connsiteY1" fmla="*/ 0 h 2367142"/>
              <a:gd name="connsiteX2" fmla="*/ 1543466 w 3651733"/>
              <a:gd name="connsiteY2" fmla="*/ 0 h 2367142"/>
              <a:gd name="connsiteX3" fmla="*/ 2880000 w 3651733"/>
              <a:gd name="connsiteY3" fmla="*/ 760592 h 2367142"/>
              <a:gd name="connsiteX4" fmla="*/ 3651733 w 3651733"/>
              <a:gd name="connsiteY4" fmla="*/ 2077830 h 2367142"/>
              <a:gd name="connsiteX5" fmla="*/ 2594912 w 3651733"/>
              <a:gd name="connsiteY5" fmla="*/ 2367142 h 2367142"/>
              <a:gd name="connsiteX6" fmla="*/ 2444572 w 3651733"/>
              <a:gd name="connsiteY6" fmla="*/ 1895467 h 2367142"/>
              <a:gd name="connsiteX7" fmla="*/ 1706752 w 3651733"/>
              <a:gd name="connsiteY7" fmla="*/ 1172880 h 2367142"/>
              <a:gd name="connsiteX8" fmla="*/ 748393 w 3651733"/>
              <a:gd name="connsiteY8" fmla="*/ 927951 h 2367142"/>
              <a:gd name="connsiteX9" fmla="*/ 201073 w 3651733"/>
              <a:gd name="connsiteY9" fmla="*/ 1079038 h 2367142"/>
              <a:gd name="connsiteX0" fmla="*/ 201073 w 3651733"/>
              <a:gd name="connsiteY0" fmla="*/ 1079038 h 2392921"/>
              <a:gd name="connsiteX1" fmla="*/ 0 w 3651733"/>
              <a:gd name="connsiteY1" fmla="*/ 0 h 2392921"/>
              <a:gd name="connsiteX2" fmla="*/ 1543466 w 3651733"/>
              <a:gd name="connsiteY2" fmla="*/ 0 h 2392921"/>
              <a:gd name="connsiteX3" fmla="*/ 2880000 w 3651733"/>
              <a:gd name="connsiteY3" fmla="*/ 760592 h 2392921"/>
              <a:gd name="connsiteX4" fmla="*/ 3651733 w 3651733"/>
              <a:gd name="connsiteY4" fmla="*/ 2077830 h 2392921"/>
              <a:gd name="connsiteX5" fmla="*/ 2586253 w 3651733"/>
              <a:gd name="connsiteY5" fmla="*/ 2392921 h 2392921"/>
              <a:gd name="connsiteX6" fmla="*/ 2444572 w 3651733"/>
              <a:gd name="connsiteY6" fmla="*/ 1895467 h 2392921"/>
              <a:gd name="connsiteX7" fmla="*/ 1706752 w 3651733"/>
              <a:gd name="connsiteY7" fmla="*/ 1172880 h 2392921"/>
              <a:gd name="connsiteX8" fmla="*/ 748393 w 3651733"/>
              <a:gd name="connsiteY8" fmla="*/ 927951 h 2392921"/>
              <a:gd name="connsiteX9" fmla="*/ 201073 w 3651733"/>
              <a:gd name="connsiteY9" fmla="*/ 1079038 h 2392921"/>
              <a:gd name="connsiteX0" fmla="*/ 201073 w 3651733"/>
              <a:gd name="connsiteY0" fmla="*/ 1061853 h 2392921"/>
              <a:gd name="connsiteX1" fmla="*/ 0 w 3651733"/>
              <a:gd name="connsiteY1" fmla="*/ 0 h 2392921"/>
              <a:gd name="connsiteX2" fmla="*/ 1543466 w 3651733"/>
              <a:gd name="connsiteY2" fmla="*/ 0 h 2392921"/>
              <a:gd name="connsiteX3" fmla="*/ 2880000 w 3651733"/>
              <a:gd name="connsiteY3" fmla="*/ 760592 h 2392921"/>
              <a:gd name="connsiteX4" fmla="*/ 3651733 w 3651733"/>
              <a:gd name="connsiteY4" fmla="*/ 2077830 h 2392921"/>
              <a:gd name="connsiteX5" fmla="*/ 2586253 w 3651733"/>
              <a:gd name="connsiteY5" fmla="*/ 2392921 h 2392921"/>
              <a:gd name="connsiteX6" fmla="*/ 2444572 w 3651733"/>
              <a:gd name="connsiteY6" fmla="*/ 1895467 h 2392921"/>
              <a:gd name="connsiteX7" fmla="*/ 1706752 w 3651733"/>
              <a:gd name="connsiteY7" fmla="*/ 1172880 h 2392921"/>
              <a:gd name="connsiteX8" fmla="*/ 748393 w 3651733"/>
              <a:gd name="connsiteY8" fmla="*/ 927951 h 2392921"/>
              <a:gd name="connsiteX9" fmla="*/ 201073 w 3651733"/>
              <a:gd name="connsiteY9" fmla="*/ 1061853 h 239292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3651733" h="2392921">
                <a:moveTo>
                  <a:pt x="201073" y="1061853"/>
                </a:moveTo>
                <a:lnTo>
                  <a:pt x="0" y="0"/>
                </a:lnTo>
                <a:lnTo>
                  <a:pt x="1543466" y="0"/>
                </a:lnTo>
                <a:lnTo>
                  <a:pt x="2880000" y="760592"/>
                </a:lnTo>
                <a:lnTo>
                  <a:pt x="3651733" y="2077830"/>
                </a:lnTo>
                <a:lnTo>
                  <a:pt x="2586253" y="2392921"/>
                </a:lnTo>
                <a:lnTo>
                  <a:pt x="2444572" y="1895467"/>
                </a:lnTo>
                <a:lnTo>
                  <a:pt x="1706752" y="1172880"/>
                </a:lnTo>
                <a:lnTo>
                  <a:pt x="748393" y="927951"/>
                </a:lnTo>
                <a:lnTo>
                  <a:pt x="201073" y="1061853"/>
                </a:lnTo>
                <a:close/>
              </a:path>
            </a:pathLst>
          </a:custGeom>
          <a:solidFill>
            <a:srgbClr val="92D050">
              <a:alpha val="30196"/>
            </a:srgb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十二角形 19">
            <a:extLst>
              <a:ext uri="{FF2B5EF4-FFF2-40B4-BE49-F238E27FC236}">
                <a16:creationId xmlns:a16="http://schemas.microsoft.com/office/drawing/2014/main" id="{00000000-0008-0000-0600-000006000000}"/>
              </a:ext>
            </a:extLst>
          </xdr:cNvPr>
          <xdr:cNvSpPr/>
        </xdr:nvSpPr>
        <xdr:spPr>
          <a:xfrm>
            <a:off x="6485050" y="3059336"/>
            <a:ext cx="3651733" cy="3677693"/>
          </a:xfrm>
          <a:custGeom>
            <a:avLst/>
            <a:gdLst>
              <a:gd name="connsiteX0" fmla="*/ 0 w 5760000"/>
              <a:gd name="connsiteY0" fmla="*/ 2077830 h 5676844"/>
              <a:gd name="connsiteX1" fmla="*/ 771733 w 5760000"/>
              <a:gd name="connsiteY1" fmla="*/ 760592 h 5676844"/>
              <a:gd name="connsiteX2" fmla="*/ 2108267 w 5760000"/>
              <a:gd name="connsiteY2" fmla="*/ 0 h 5676844"/>
              <a:gd name="connsiteX3" fmla="*/ 3651733 w 5760000"/>
              <a:gd name="connsiteY3" fmla="*/ 0 h 5676844"/>
              <a:gd name="connsiteX4" fmla="*/ 4988267 w 5760000"/>
              <a:gd name="connsiteY4" fmla="*/ 760592 h 5676844"/>
              <a:gd name="connsiteX5" fmla="*/ 5760000 w 5760000"/>
              <a:gd name="connsiteY5" fmla="*/ 2077830 h 5676844"/>
              <a:gd name="connsiteX6" fmla="*/ 5760000 w 5760000"/>
              <a:gd name="connsiteY6" fmla="*/ 3599014 h 5676844"/>
              <a:gd name="connsiteX7" fmla="*/ 4988267 w 5760000"/>
              <a:gd name="connsiteY7" fmla="*/ 4916252 h 5676844"/>
              <a:gd name="connsiteX8" fmla="*/ 3651733 w 5760000"/>
              <a:gd name="connsiteY8" fmla="*/ 5676844 h 5676844"/>
              <a:gd name="connsiteX9" fmla="*/ 2108267 w 5760000"/>
              <a:gd name="connsiteY9" fmla="*/ 5676844 h 5676844"/>
              <a:gd name="connsiteX10" fmla="*/ 771733 w 5760000"/>
              <a:gd name="connsiteY10" fmla="*/ 4916252 h 5676844"/>
              <a:gd name="connsiteX11" fmla="*/ 0 w 5760000"/>
              <a:gd name="connsiteY11" fmla="*/ 3599014 h 5676844"/>
              <a:gd name="connsiteX12" fmla="*/ 0 w 5760000"/>
              <a:gd name="connsiteY12" fmla="*/ 2077830 h 5676844"/>
              <a:gd name="connsiteX0" fmla="*/ 0 w 5760000"/>
              <a:gd name="connsiteY0" fmla="*/ 2077830 h 5676844"/>
              <a:gd name="connsiteX1" fmla="*/ 771733 w 5760000"/>
              <a:gd name="connsiteY1" fmla="*/ 760592 h 5676844"/>
              <a:gd name="connsiteX2" fmla="*/ 2108267 w 5760000"/>
              <a:gd name="connsiteY2" fmla="*/ 0 h 5676844"/>
              <a:gd name="connsiteX3" fmla="*/ 3651733 w 5760000"/>
              <a:gd name="connsiteY3" fmla="*/ 0 h 5676844"/>
              <a:gd name="connsiteX4" fmla="*/ 4634482 w 5760000"/>
              <a:gd name="connsiteY4" fmla="*/ 2393449 h 5676844"/>
              <a:gd name="connsiteX5" fmla="*/ 5760000 w 5760000"/>
              <a:gd name="connsiteY5" fmla="*/ 2077830 h 5676844"/>
              <a:gd name="connsiteX6" fmla="*/ 5760000 w 5760000"/>
              <a:gd name="connsiteY6" fmla="*/ 3599014 h 5676844"/>
              <a:gd name="connsiteX7" fmla="*/ 4988267 w 5760000"/>
              <a:gd name="connsiteY7" fmla="*/ 4916252 h 5676844"/>
              <a:gd name="connsiteX8" fmla="*/ 3651733 w 5760000"/>
              <a:gd name="connsiteY8" fmla="*/ 5676844 h 5676844"/>
              <a:gd name="connsiteX9" fmla="*/ 2108267 w 5760000"/>
              <a:gd name="connsiteY9" fmla="*/ 5676844 h 5676844"/>
              <a:gd name="connsiteX10" fmla="*/ 771733 w 5760000"/>
              <a:gd name="connsiteY10" fmla="*/ 4916252 h 5676844"/>
              <a:gd name="connsiteX11" fmla="*/ 0 w 5760000"/>
              <a:gd name="connsiteY11" fmla="*/ 3599014 h 5676844"/>
              <a:gd name="connsiteX12" fmla="*/ 0 w 5760000"/>
              <a:gd name="connsiteY12" fmla="*/ 2077830 h 5676844"/>
              <a:gd name="connsiteX0" fmla="*/ 0 w 5760000"/>
              <a:gd name="connsiteY0" fmla="*/ 2077830 h 5676844"/>
              <a:gd name="connsiteX1" fmla="*/ 771733 w 5760000"/>
              <a:gd name="connsiteY1" fmla="*/ 760592 h 5676844"/>
              <a:gd name="connsiteX2" fmla="*/ 2108267 w 5760000"/>
              <a:gd name="connsiteY2" fmla="*/ 0 h 5676844"/>
              <a:gd name="connsiteX3" fmla="*/ 4740304 w 5760000"/>
              <a:gd name="connsiteY3" fmla="*/ 2803072 h 5676844"/>
              <a:gd name="connsiteX4" fmla="*/ 4634482 w 5760000"/>
              <a:gd name="connsiteY4" fmla="*/ 2393449 h 5676844"/>
              <a:gd name="connsiteX5" fmla="*/ 5760000 w 5760000"/>
              <a:gd name="connsiteY5" fmla="*/ 2077830 h 5676844"/>
              <a:gd name="connsiteX6" fmla="*/ 5760000 w 5760000"/>
              <a:gd name="connsiteY6" fmla="*/ 3599014 h 5676844"/>
              <a:gd name="connsiteX7" fmla="*/ 4988267 w 5760000"/>
              <a:gd name="connsiteY7" fmla="*/ 4916252 h 5676844"/>
              <a:gd name="connsiteX8" fmla="*/ 3651733 w 5760000"/>
              <a:gd name="connsiteY8" fmla="*/ 5676844 h 5676844"/>
              <a:gd name="connsiteX9" fmla="*/ 2108267 w 5760000"/>
              <a:gd name="connsiteY9" fmla="*/ 5676844 h 5676844"/>
              <a:gd name="connsiteX10" fmla="*/ 771733 w 5760000"/>
              <a:gd name="connsiteY10" fmla="*/ 4916252 h 5676844"/>
              <a:gd name="connsiteX11" fmla="*/ 0 w 5760000"/>
              <a:gd name="connsiteY11" fmla="*/ 3599014 h 5676844"/>
              <a:gd name="connsiteX12" fmla="*/ 0 w 5760000"/>
              <a:gd name="connsiteY12" fmla="*/ 2077830 h 5676844"/>
              <a:gd name="connsiteX0" fmla="*/ 0 w 5760000"/>
              <a:gd name="connsiteY0" fmla="*/ 2077830 h 5676844"/>
              <a:gd name="connsiteX1" fmla="*/ 771733 w 5760000"/>
              <a:gd name="connsiteY1" fmla="*/ 760592 h 5676844"/>
              <a:gd name="connsiteX2" fmla="*/ 2108267 w 5760000"/>
              <a:gd name="connsiteY2" fmla="*/ 0 h 5676844"/>
              <a:gd name="connsiteX3" fmla="*/ 4824970 w 5760000"/>
              <a:gd name="connsiteY3" fmla="*/ 2834323 h 5676844"/>
              <a:gd name="connsiteX4" fmla="*/ 4634482 w 5760000"/>
              <a:gd name="connsiteY4" fmla="*/ 2393449 h 5676844"/>
              <a:gd name="connsiteX5" fmla="*/ 5760000 w 5760000"/>
              <a:gd name="connsiteY5" fmla="*/ 2077830 h 5676844"/>
              <a:gd name="connsiteX6" fmla="*/ 5760000 w 5760000"/>
              <a:gd name="connsiteY6" fmla="*/ 3599014 h 5676844"/>
              <a:gd name="connsiteX7" fmla="*/ 4988267 w 5760000"/>
              <a:gd name="connsiteY7" fmla="*/ 4916252 h 5676844"/>
              <a:gd name="connsiteX8" fmla="*/ 3651733 w 5760000"/>
              <a:gd name="connsiteY8" fmla="*/ 5676844 h 5676844"/>
              <a:gd name="connsiteX9" fmla="*/ 2108267 w 5760000"/>
              <a:gd name="connsiteY9" fmla="*/ 5676844 h 5676844"/>
              <a:gd name="connsiteX10" fmla="*/ 771733 w 5760000"/>
              <a:gd name="connsiteY10" fmla="*/ 4916252 h 5676844"/>
              <a:gd name="connsiteX11" fmla="*/ 0 w 5760000"/>
              <a:gd name="connsiteY11" fmla="*/ 3599014 h 5676844"/>
              <a:gd name="connsiteX12" fmla="*/ 0 w 5760000"/>
              <a:gd name="connsiteY12" fmla="*/ 2077830 h 5676844"/>
              <a:gd name="connsiteX0" fmla="*/ 0 w 5760000"/>
              <a:gd name="connsiteY0" fmla="*/ 1317238 h 4916252"/>
              <a:gd name="connsiteX1" fmla="*/ 771733 w 5760000"/>
              <a:gd name="connsiteY1" fmla="*/ 0 h 4916252"/>
              <a:gd name="connsiteX2" fmla="*/ 4542434 w 5760000"/>
              <a:gd name="connsiteY2" fmla="*/ 3020733 h 4916252"/>
              <a:gd name="connsiteX3" fmla="*/ 4824970 w 5760000"/>
              <a:gd name="connsiteY3" fmla="*/ 2073731 h 4916252"/>
              <a:gd name="connsiteX4" fmla="*/ 4634482 w 5760000"/>
              <a:gd name="connsiteY4" fmla="*/ 1632857 h 4916252"/>
              <a:gd name="connsiteX5" fmla="*/ 5760000 w 5760000"/>
              <a:gd name="connsiteY5" fmla="*/ 1317238 h 4916252"/>
              <a:gd name="connsiteX6" fmla="*/ 5760000 w 5760000"/>
              <a:gd name="connsiteY6" fmla="*/ 2838422 h 4916252"/>
              <a:gd name="connsiteX7" fmla="*/ 4988267 w 5760000"/>
              <a:gd name="connsiteY7" fmla="*/ 4155660 h 4916252"/>
              <a:gd name="connsiteX8" fmla="*/ 3651733 w 5760000"/>
              <a:gd name="connsiteY8" fmla="*/ 4916252 h 4916252"/>
              <a:gd name="connsiteX9" fmla="*/ 2108267 w 5760000"/>
              <a:gd name="connsiteY9" fmla="*/ 4916252 h 4916252"/>
              <a:gd name="connsiteX10" fmla="*/ 771733 w 5760000"/>
              <a:gd name="connsiteY10" fmla="*/ 4155660 h 4916252"/>
              <a:gd name="connsiteX11" fmla="*/ 0 w 5760000"/>
              <a:gd name="connsiteY11" fmla="*/ 2838422 h 4916252"/>
              <a:gd name="connsiteX12" fmla="*/ 0 w 5760000"/>
              <a:gd name="connsiteY12" fmla="*/ 1317238 h 4916252"/>
              <a:gd name="connsiteX0" fmla="*/ 0 w 5760000"/>
              <a:gd name="connsiteY0" fmla="*/ 0 h 3599014"/>
              <a:gd name="connsiteX1" fmla="*/ 3819733 w 5760000"/>
              <a:gd name="connsiteY1" fmla="*/ 2401586 h 3599014"/>
              <a:gd name="connsiteX2" fmla="*/ 4542434 w 5760000"/>
              <a:gd name="connsiteY2" fmla="*/ 1703495 h 3599014"/>
              <a:gd name="connsiteX3" fmla="*/ 4824970 w 5760000"/>
              <a:gd name="connsiteY3" fmla="*/ 756493 h 3599014"/>
              <a:gd name="connsiteX4" fmla="*/ 4634482 w 5760000"/>
              <a:gd name="connsiteY4" fmla="*/ 315619 h 3599014"/>
              <a:gd name="connsiteX5" fmla="*/ 5760000 w 5760000"/>
              <a:gd name="connsiteY5" fmla="*/ 0 h 3599014"/>
              <a:gd name="connsiteX6" fmla="*/ 5760000 w 5760000"/>
              <a:gd name="connsiteY6" fmla="*/ 1521184 h 3599014"/>
              <a:gd name="connsiteX7" fmla="*/ 4988267 w 5760000"/>
              <a:gd name="connsiteY7" fmla="*/ 2838422 h 3599014"/>
              <a:gd name="connsiteX8" fmla="*/ 3651733 w 5760000"/>
              <a:gd name="connsiteY8" fmla="*/ 3599014 h 3599014"/>
              <a:gd name="connsiteX9" fmla="*/ 2108267 w 5760000"/>
              <a:gd name="connsiteY9" fmla="*/ 3599014 h 3599014"/>
              <a:gd name="connsiteX10" fmla="*/ 771733 w 5760000"/>
              <a:gd name="connsiteY10" fmla="*/ 2838422 h 3599014"/>
              <a:gd name="connsiteX11" fmla="*/ 0 w 5760000"/>
              <a:gd name="connsiteY11" fmla="*/ 1521184 h 3599014"/>
              <a:gd name="connsiteX12" fmla="*/ 0 w 5760000"/>
              <a:gd name="connsiteY12" fmla="*/ 0 h 3599014"/>
              <a:gd name="connsiteX0" fmla="*/ 2889250 w 5760000"/>
              <a:gd name="connsiteY0" fmla="*/ 2687553 h 3599014"/>
              <a:gd name="connsiteX1" fmla="*/ 3819733 w 5760000"/>
              <a:gd name="connsiteY1" fmla="*/ 2401586 h 3599014"/>
              <a:gd name="connsiteX2" fmla="*/ 4542434 w 5760000"/>
              <a:gd name="connsiteY2" fmla="*/ 1703495 h 3599014"/>
              <a:gd name="connsiteX3" fmla="*/ 4824970 w 5760000"/>
              <a:gd name="connsiteY3" fmla="*/ 756493 h 3599014"/>
              <a:gd name="connsiteX4" fmla="*/ 4634482 w 5760000"/>
              <a:gd name="connsiteY4" fmla="*/ 315619 h 3599014"/>
              <a:gd name="connsiteX5" fmla="*/ 5760000 w 5760000"/>
              <a:gd name="connsiteY5" fmla="*/ 0 h 3599014"/>
              <a:gd name="connsiteX6" fmla="*/ 5760000 w 5760000"/>
              <a:gd name="connsiteY6" fmla="*/ 1521184 h 3599014"/>
              <a:gd name="connsiteX7" fmla="*/ 4988267 w 5760000"/>
              <a:gd name="connsiteY7" fmla="*/ 2838422 h 3599014"/>
              <a:gd name="connsiteX8" fmla="*/ 3651733 w 5760000"/>
              <a:gd name="connsiteY8" fmla="*/ 3599014 h 3599014"/>
              <a:gd name="connsiteX9" fmla="*/ 2108267 w 5760000"/>
              <a:gd name="connsiteY9" fmla="*/ 3599014 h 3599014"/>
              <a:gd name="connsiteX10" fmla="*/ 771733 w 5760000"/>
              <a:gd name="connsiteY10" fmla="*/ 2838422 h 3599014"/>
              <a:gd name="connsiteX11" fmla="*/ 0 w 5760000"/>
              <a:gd name="connsiteY11" fmla="*/ 1521184 h 3599014"/>
              <a:gd name="connsiteX12" fmla="*/ 2889250 w 5760000"/>
              <a:gd name="connsiteY12" fmla="*/ 2687553 h 3599014"/>
              <a:gd name="connsiteX0" fmla="*/ 2117517 w 4988267"/>
              <a:gd name="connsiteY0" fmla="*/ 2687553 h 3599014"/>
              <a:gd name="connsiteX1" fmla="*/ 3048000 w 4988267"/>
              <a:gd name="connsiteY1" fmla="*/ 2401586 h 3599014"/>
              <a:gd name="connsiteX2" fmla="*/ 3770701 w 4988267"/>
              <a:gd name="connsiteY2" fmla="*/ 1703495 h 3599014"/>
              <a:gd name="connsiteX3" fmla="*/ 4053237 w 4988267"/>
              <a:gd name="connsiteY3" fmla="*/ 756493 h 3599014"/>
              <a:gd name="connsiteX4" fmla="*/ 3862749 w 4988267"/>
              <a:gd name="connsiteY4" fmla="*/ 315619 h 3599014"/>
              <a:gd name="connsiteX5" fmla="*/ 4988267 w 4988267"/>
              <a:gd name="connsiteY5" fmla="*/ 0 h 3599014"/>
              <a:gd name="connsiteX6" fmla="*/ 4988267 w 4988267"/>
              <a:gd name="connsiteY6" fmla="*/ 1521184 h 3599014"/>
              <a:gd name="connsiteX7" fmla="*/ 4216534 w 4988267"/>
              <a:gd name="connsiteY7" fmla="*/ 2838422 h 3599014"/>
              <a:gd name="connsiteX8" fmla="*/ 2880000 w 4988267"/>
              <a:gd name="connsiteY8" fmla="*/ 3599014 h 3599014"/>
              <a:gd name="connsiteX9" fmla="*/ 1336534 w 4988267"/>
              <a:gd name="connsiteY9" fmla="*/ 3599014 h 3599014"/>
              <a:gd name="connsiteX10" fmla="*/ 0 w 4988267"/>
              <a:gd name="connsiteY10" fmla="*/ 2838422 h 3599014"/>
              <a:gd name="connsiteX11" fmla="*/ 1471934 w 4988267"/>
              <a:gd name="connsiteY11" fmla="*/ 2531620 h 3599014"/>
              <a:gd name="connsiteX12" fmla="*/ 2117517 w 4988267"/>
              <a:gd name="connsiteY12" fmla="*/ 2687553 h 3599014"/>
              <a:gd name="connsiteX0" fmla="*/ 780983 w 3651733"/>
              <a:gd name="connsiteY0" fmla="*/ 2687553 h 3599014"/>
              <a:gd name="connsiteX1" fmla="*/ 1711466 w 3651733"/>
              <a:gd name="connsiteY1" fmla="*/ 2401586 h 3599014"/>
              <a:gd name="connsiteX2" fmla="*/ 2434167 w 3651733"/>
              <a:gd name="connsiteY2" fmla="*/ 1703495 h 3599014"/>
              <a:gd name="connsiteX3" fmla="*/ 2716703 w 3651733"/>
              <a:gd name="connsiteY3" fmla="*/ 756493 h 3599014"/>
              <a:gd name="connsiteX4" fmla="*/ 2526215 w 3651733"/>
              <a:gd name="connsiteY4" fmla="*/ 315619 h 3599014"/>
              <a:gd name="connsiteX5" fmla="*/ 3651733 w 3651733"/>
              <a:gd name="connsiteY5" fmla="*/ 0 h 3599014"/>
              <a:gd name="connsiteX6" fmla="*/ 3651733 w 3651733"/>
              <a:gd name="connsiteY6" fmla="*/ 1521184 h 3599014"/>
              <a:gd name="connsiteX7" fmla="*/ 2880000 w 3651733"/>
              <a:gd name="connsiteY7" fmla="*/ 2838422 h 3599014"/>
              <a:gd name="connsiteX8" fmla="*/ 1543466 w 3651733"/>
              <a:gd name="connsiteY8" fmla="*/ 3599014 h 3599014"/>
              <a:gd name="connsiteX9" fmla="*/ 0 w 3651733"/>
              <a:gd name="connsiteY9" fmla="*/ 3599014 h 3599014"/>
              <a:gd name="connsiteX10" fmla="*/ 135400 w 3651733"/>
              <a:gd name="connsiteY10" fmla="*/ 2531620 h 3599014"/>
              <a:gd name="connsiteX11" fmla="*/ 780983 w 3651733"/>
              <a:gd name="connsiteY11" fmla="*/ 2687553 h 3599014"/>
              <a:gd name="connsiteX0" fmla="*/ 780983 w 3651733"/>
              <a:gd name="connsiteY0" fmla="*/ 2687553 h 3599014"/>
              <a:gd name="connsiteX1" fmla="*/ 1711466 w 3651733"/>
              <a:gd name="connsiteY1" fmla="*/ 2401586 h 3599014"/>
              <a:gd name="connsiteX2" fmla="*/ 2434167 w 3651733"/>
              <a:gd name="connsiteY2" fmla="*/ 1703495 h 3599014"/>
              <a:gd name="connsiteX3" fmla="*/ 2716703 w 3651733"/>
              <a:gd name="connsiteY3" fmla="*/ 756493 h 3599014"/>
              <a:gd name="connsiteX4" fmla="*/ 2568548 w 3651733"/>
              <a:gd name="connsiteY4" fmla="*/ 305203 h 3599014"/>
              <a:gd name="connsiteX5" fmla="*/ 3651733 w 3651733"/>
              <a:gd name="connsiteY5" fmla="*/ 0 h 3599014"/>
              <a:gd name="connsiteX6" fmla="*/ 3651733 w 3651733"/>
              <a:gd name="connsiteY6" fmla="*/ 1521184 h 3599014"/>
              <a:gd name="connsiteX7" fmla="*/ 2880000 w 3651733"/>
              <a:gd name="connsiteY7" fmla="*/ 2838422 h 3599014"/>
              <a:gd name="connsiteX8" fmla="*/ 1543466 w 3651733"/>
              <a:gd name="connsiteY8" fmla="*/ 3599014 h 3599014"/>
              <a:gd name="connsiteX9" fmla="*/ 0 w 3651733"/>
              <a:gd name="connsiteY9" fmla="*/ 3599014 h 3599014"/>
              <a:gd name="connsiteX10" fmla="*/ 135400 w 3651733"/>
              <a:gd name="connsiteY10" fmla="*/ 2531620 h 3599014"/>
              <a:gd name="connsiteX11" fmla="*/ 780983 w 3651733"/>
              <a:gd name="connsiteY11" fmla="*/ 2687553 h 3599014"/>
              <a:gd name="connsiteX0" fmla="*/ 780983 w 3651733"/>
              <a:gd name="connsiteY0" fmla="*/ 2687553 h 3599014"/>
              <a:gd name="connsiteX1" fmla="*/ 1711466 w 3651733"/>
              <a:gd name="connsiteY1" fmla="*/ 2401586 h 3599014"/>
              <a:gd name="connsiteX2" fmla="*/ 2434167 w 3651733"/>
              <a:gd name="connsiteY2" fmla="*/ 1724329 h 3599014"/>
              <a:gd name="connsiteX3" fmla="*/ 2716703 w 3651733"/>
              <a:gd name="connsiteY3" fmla="*/ 756493 h 3599014"/>
              <a:gd name="connsiteX4" fmla="*/ 2568548 w 3651733"/>
              <a:gd name="connsiteY4" fmla="*/ 305203 h 3599014"/>
              <a:gd name="connsiteX5" fmla="*/ 3651733 w 3651733"/>
              <a:gd name="connsiteY5" fmla="*/ 0 h 3599014"/>
              <a:gd name="connsiteX6" fmla="*/ 3651733 w 3651733"/>
              <a:gd name="connsiteY6" fmla="*/ 1521184 h 3599014"/>
              <a:gd name="connsiteX7" fmla="*/ 2880000 w 3651733"/>
              <a:gd name="connsiteY7" fmla="*/ 2838422 h 3599014"/>
              <a:gd name="connsiteX8" fmla="*/ 1543466 w 3651733"/>
              <a:gd name="connsiteY8" fmla="*/ 3599014 h 3599014"/>
              <a:gd name="connsiteX9" fmla="*/ 0 w 3651733"/>
              <a:gd name="connsiteY9" fmla="*/ 3599014 h 3599014"/>
              <a:gd name="connsiteX10" fmla="*/ 135400 w 3651733"/>
              <a:gd name="connsiteY10" fmla="*/ 2531620 h 3599014"/>
              <a:gd name="connsiteX11" fmla="*/ 780983 w 3651733"/>
              <a:gd name="connsiteY11" fmla="*/ 2687553 h 3599014"/>
              <a:gd name="connsiteX0" fmla="*/ 780983 w 3651733"/>
              <a:gd name="connsiteY0" fmla="*/ 2687553 h 3599014"/>
              <a:gd name="connsiteX1" fmla="*/ 1700883 w 3651733"/>
              <a:gd name="connsiteY1" fmla="*/ 2432836 h 3599014"/>
              <a:gd name="connsiteX2" fmla="*/ 2434167 w 3651733"/>
              <a:gd name="connsiteY2" fmla="*/ 1724329 h 3599014"/>
              <a:gd name="connsiteX3" fmla="*/ 2716703 w 3651733"/>
              <a:gd name="connsiteY3" fmla="*/ 756493 h 3599014"/>
              <a:gd name="connsiteX4" fmla="*/ 2568548 w 3651733"/>
              <a:gd name="connsiteY4" fmla="*/ 305203 h 3599014"/>
              <a:gd name="connsiteX5" fmla="*/ 3651733 w 3651733"/>
              <a:gd name="connsiteY5" fmla="*/ 0 h 3599014"/>
              <a:gd name="connsiteX6" fmla="*/ 3651733 w 3651733"/>
              <a:gd name="connsiteY6" fmla="*/ 1521184 h 3599014"/>
              <a:gd name="connsiteX7" fmla="*/ 2880000 w 3651733"/>
              <a:gd name="connsiteY7" fmla="*/ 2838422 h 3599014"/>
              <a:gd name="connsiteX8" fmla="*/ 1543466 w 3651733"/>
              <a:gd name="connsiteY8" fmla="*/ 3599014 h 3599014"/>
              <a:gd name="connsiteX9" fmla="*/ 0 w 3651733"/>
              <a:gd name="connsiteY9" fmla="*/ 3599014 h 3599014"/>
              <a:gd name="connsiteX10" fmla="*/ 135400 w 3651733"/>
              <a:gd name="connsiteY10" fmla="*/ 2531620 h 3599014"/>
              <a:gd name="connsiteX11" fmla="*/ 780983 w 3651733"/>
              <a:gd name="connsiteY11" fmla="*/ 2687553 h 3599014"/>
              <a:gd name="connsiteX0" fmla="*/ 738649 w 3651733"/>
              <a:gd name="connsiteY0" fmla="*/ 2697970 h 3599014"/>
              <a:gd name="connsiteX1" fmla="*/ 1700883 w 3651733"/>
              <a:gd name="connsiteY1" fmla="*/ 2432836 h 3599014"/>
              <a:gd name="connsiteX2" fmla="*/ 2434167 w 3651733"/>
              <a:gd name="connsiteY2" fmla="*/ 1724329 h 3599014"/>
              <a:gd name="connsiteX3" fmla="*/ 2716703 w 3651733"/>
              <a:gd name="connsiteY3" fmla="*/ 756493 h 3599014"/>
              <a:gd name="connsiteX4" fmla="*/ 2568548 w 3651733"/>
              <a:gd name="connsiteY4" fmla="*/ 305203 h 3599014"/>
              <a:gd name="connsiteX5" fmla="*/ 3651733 w 3651733"/>
              <a:gd name="connsiteY5" fmla="*/ 0 h 3599014"/>
              <a:gd name="connsiteX6" fmla="*/ 3651733 w 3651733"/>
              <a:gd name="connsiteY6" fmla="*/ 1521184 h 3599014"/>
              <a:gd name="connsiteX7" fmla="*/ 2880000 w 3651733"/>
              <a:gd name="connsiteY7" fmla="*/ 2838422 h 3599014"/>
              <a:gd name="connsiteX8" fmla="*/ 1543466 w 3651733"/>
              <a:gd name="connsiteY8" fmla="*/ 3599014 h 3599014"/>
              <a:gd name="connsiteX9" fmla="*/ 0 w 3651733"/>
              <a:gd name="connsiteY9" fmla="*/ 3599014 h 3599014"/>
              <a:gd name="connsiteX10" fmla="*/ 135400 w 3651733"/>
              <a:gd name="connsiteY10" fmla="*/ 2531620 h 3599014"/>
              <a:gd name="connsiteX11" fmla="*/ 738649 w 3651733"/>
              <a:gd name="connsiteY11" fmla="*/ 2697970 h 3599014"/>
              <a:gd name="connsiteX0" fmla="*/ 738649 w 3651733"/>
              <a:gd name="connsiteY0" fmla="*/ 2697970 h 3599014"/>
              <a:gd name="connsiteX1" fmla="*/ 1700883 w 3651733"/>
              <a:gd name="connsiteY1" fmla="*/ 2432836 h 3599014"/>
              <a:gd name="connsiteX2" fmla="*/ 2434167 w 3651733"/>
              <a:gd name="connsiteY2" fmla="*/ 1724329 h 3599014"/>
              <a:gd name="connsiteX3" fmla="*/ 2716703 w 3651733"/>
              <a:gd name="connsiteY3" fmla="*/ 756493 h 3599014"/>
              <a:gd name="connsiteX4" fmla="*/ 2568548 w 3651733"/>
              <a:gd name="connsiteY4" fmla="*/ 305203 h 3599014"/>
              <a:gd name="connsiteX5" fmla="*/ 3651733 w 3651733"/>
              <a:gd name="connsiteY5" fmla="*/ 0 h 3599014"/>
              <a:gd name="connsiteX6" fmla="*/ 3651733 w 3651733"/>
              <a:gd name="connsiteY6" fmla="*/ 1521184 h 3599014"/>
              <a:gd name="connsiteX7" fmla="*/ 2880000 w 3651733"/>
              <a:gd name="connsiteY7" fmla="*/ 2838422 h 3599014"/>
              <a:gd name="connsiteX8" fmla="*/ 1543466 w 3651733"/>
              <a:gd name="connsiteY8" fmla="*/ 3599014 h 3599014"/>
              <a:gd name="connsiteX9" fmla="*/ 0 w 3651733"/>
              <a:gd name="connsiteY9" fmla="*/ 3599014 h 3599014"/>
              <a:gd name="connsiteX10" fmla="*/ 251817 w 3651733"/>
              <a:gd name="connsiteY10" fmla="*/ 2594121 h 3599014"/>
              <a:gd name="connsiteX11" fmla="*/ 738649 w 3651733"/>
              <a:gd name="connsiteY11" fmla="*/ 2697970 h 3599014"/>
              <a:gd name="connsiteX0" fmla="*/ 738649 w 3651733"/>
              <a:gd name="connsiteY0" fmla="*/ 2697970 h 3599014"/>
              <a:gd name="connsiteX1" fmla="*/ 1700883 w 3651733"/>
              <a:gd name="connsiteY1" fmla="*/ 2432836 h 3599014"/>
              <a:gd name="connsiteX2" fmla="*/ 2434167 w 3651733"/>
              <a:gd name="connsiteY2" fmla="*/ 1724329 h 3599014"/>
              <a:gd name="connsiteX3" fmla="*/ 2699384 w 3651733"/>
              <a:gd name="connsiteY3" fmla="*/ 773683 h 3599014"/>
              <a:gd name="connsiteX4" fmla="*/ 2568548 w 3651733"/>
              <a:gd name="connsiteY4" fmla="*/ 305203 h 3599014"/>
              <a:gd name="connsiteX5" fmla="*/ 3651733 w 3651733"/>
              <a:gd name="connsiteY5" fmla="*/ 0 h 3599014"/>
              <a:gd name="connsiteX6" fmla="*/ 3651733 w 3651733"/>
              <a:gd name="connsiteY6" fmla="*/ 1521184 h 3599014"/>
              <a:gd name="connsiteX7" fmla="*/ 2880000 w 3651733"/>
              <a:gd name="connsiteY7" fmla="*/ 2838422 h 3599014"/>
              <a:gd name="connsiteX8" fmla="*/ 1543466 w 3651733"/>
              <a:gd name="connsiteY8" fmla="*/ 3599014 h 3599014"/>
              <a:gd name="connsiteX9" fmla="*/ 0 w 3651733"/>
              <a:gd name="connsiteY9" fmla="*/ 3599014 h 3599014"/>
              <a:gd name="connsiteX10" fmla="*/ 251817 w 3651733"/>
              <a:gd name="connsiteY10" fmla="*/ 2594121 h 3599014"/>
              <a:gd name="connsiteX11" fmla="*/ 738649 w 3651733"/>
              <a:gd name="connsiteY11" fmla="*/ 2697970 h 359901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3651733" h="3599014">
                <a:moveTo>
                  <a:pt x="738649" y="2697970"/>
                </a:moveTo>
                <a:lnTo>
                  <a:pt x="1700883" y="2432836"/>
                </a:lnTo>
                <a:lnTo>
                  <a:pt x="2434167" y="1724329"/>
                </a:lnTo>
                <a:lnTo>
                  <a:pt x="2699384" y="773683"/>
                </a:lnTo>
                <a:lnTo>
                  <a:pt x="2568548" y="305203"/>
                </a:lnTo>
                <a:lnTo>
                  <a:pt x="3651733" y="0"/>
                </a:lnTo>
                <a:lnTo>
                  <a:pt x="3651733" y="1521184"/>
                </a:lnTo>
                <a:lnTo>
                  <a:pt x="2880000" y="2838422"/>
                </a:lnTo>
                <a:lnTo>
                  <a:pt x="1543466" y="3599014"/>
                </a:lnTo>
                <a:lnTo>
                  <a:pt x="0" y="3599014"/>
                </a:lnTo>
                <a:lnTo>
                  <a:pt x="251817" y="2594121"/>
                </a:lnTo>
                <a:lnTo>
                  <a:pt x="738649" y="2697970"/>
                </a:lnTo>
                <a:close/>
              </a:path>
            </a:pathLst>
          </a:custGeom>
          <a:solidFill>
            <a:srgbClr val="FFC000">
              <a:alpha val="30196"/>
            </a:srgbClr>
          </a:solidFill>
          <a:ln>
            <a:solidFill>
              <a:srgbClr val="F796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十二角形 20">
            <a:extLst>
              <a:ext uri="{FF2B5EF4-FFF2-40B4-BE49-F238E27FC236}">
                <a16:creationId xmlns:a16="http://schemas.microsoft.com/office/drawing/2014/main" id="{00000000-0008-0000-0600-000007000000}"/>
              </a:ext>
            </a:extLst>
          </xdr:cNvPr>
          <xdr:cNvSpPr/>
        </xdr:nvSpPr>
        <xdr:spPr>
          <a:xfrm>
            <a:off x="4342311" y="918367"/>
            <a:ext cx="2398029" cy="5791750"/>
          </a:xfrm>
          <a:custGeom>
            <a:avLst/>
            <a:gdLst>
              <a:gd name="connsiteX0" fmla="*/ 0 w 5785703"/>
              <a:gd name="connsiteY0" fmla="*/ 2108267 h 5760000"/>
              <a:gd name="connsiteX1" fmla="*/ 775177 w 5785703"/>
              <a:gd name="connsiteY1" fmla="*/ 771733 h 5760000"/>
              <a:gd name="connsiteX2" fmla="*/ 2117674 w 5785703"/>
              <a:gd name="connsiteY2" fmla="*/ 0 h 5760000"/>
              <a:gd name="connsiteX3" fmla="*/ 3668029 w 5785703"/>
              <a:gd name="connsiteY3" fmla="*/ 0 h 5760000"/>
              <a:gd name="connsiteX4" fmla="*/ 5010526 w 5785703"/>
              <a:gd name="connsiteY4" fmla="*/ 771733 h 5760000"/>
              <a:gd name="connsiteX5" fmla="*/ 5785703 w 5785703"/>
              <a:gd name="connsiteY5" fmla="*/ 2108267 h 5760000"/>
              <a:gd name="connsiteX6" fmla="*/ 5785703 w 5785703"/>
              <a:gd name="connsiteY6" fmla="*/ 3651733 h 5760000"/>
              <a:gd name="connsiteX7" fmla="*/ 5010526 w 5785703"/>
              <a:gd name="connsiteY7" fmla="*/ 4988267 h 5760000"/>
              <a:gd name="connsiteX8" fmla="*/ 3668029 w 5785703"/>
              <a:gd name="connsiteY8" fmla="*/ 5760000 h 5760000"/>
              <a:gd name="connsiteX9" fmla="*/ 2117674 w 5785703"/>
              <a:gd name="connsiteY9" fmla="*/ 5760000 h 5760000"/>
              <a:gd name="connsiteX10" fmla="*/ 775177 w 5785703"/>
              <a:gd name="connsiteY10" fmla="*/ 4988267 h 5760000"/>
              <a:gd name="connsiteX11" fmla="*/ 0 w 5785703"/>
              <a:gd name="connsiteY11" fmla="*/ 3651733 h 5760000"/>
              <a:gd name="connsiteX12" fmla="*/ 0 w 5785703"/>
              <a:gd name="connsiteY12" fmla="*/ 2108267 h 5760000"/>
              <a:gd name="connsiteX0" fmla="*/ 0 w 5785703"/>
              <a:gd name="connsiteY0" fmla="*/ 2108267 h 5760000"/>
              <a:gd name="connsiteX1" fmla="*/ 775177 w 5785703"/>
              <a:gd name="connsiteY1" fmla="*/ 771733 h 5760000"/>
              <a:gd name="connsiteX2" fmla="*/ 2117674 w 5785703"/>
              <a:gd name="connsiteY2" fmla="*/ 0 h 5760000"/>
              <a:gd name="connsiteX3" fmla="*/ 2334529 w 5785703"/>
              <a:gd name="connsiteY3" fmla="*/ 1079500 h 5760000"/>
              <a:gd name="connsiteX4" fmla="*/ 5010526 w 5785703"/>
              <a:gd name="connsiteY4" fmla="*/ 771733 h 5760000"/>
              <a:gd name="connsiteX5" fmla="*/ 5785703 w 5785703"/>
              <a:gd name="connsiteY5" fmla="*/ 2108267 h 5760000"/>
              <a:gd name="connsiteX6" fmla="*/ 5785703 w 5785703"/>
              <a:gd name="connsiteY6" fmla="*/ 3651733 h 5760000"/>
              <a:gd name="connsiteX7" fmla="*/ 5010526 w 5785703"/>
              <a:gd name="connsiteY7" fmla="*/ 4988267 h 5760000"/>
              <a:gd name="connsiteX8" fmla="*/ 3668029 w 5785703"/>
              <a:gd name="connsiteY8" fmla="*/ 5760000 h 5760000"/>
              <a:gd name="connsiteX9" fmla="*/ 2117674 w 5785703"/>
              <a:gd name="connsiteY9" fmla="*/ 5760000 h 5760000"/>
              <a:gd name="connsiteX10" fmla="*/ 775177 w 5785703"/>
              <a:gd name="connsiteY10" fmla="*/ 4988267 h 5760000"/>
              <a:gd name="connsiteX11" fmla="*/ 0 w 5785703"/>
              <a:gd name="connsiteY11" fmla="*/ 3651733 h 5760000"/>
              <a:gd name="connsiteX12" fmla="*/ 0 w 5785703"/>
              <a:gd name="connsiteY12" fmla="*/ 2108267 h 5760000"/>
              <a:gd name="connsiteX0" fmla="*/ 0 w 5785703"/>
              <a:gd name="connsiteY0" fmla="*/ 2108267 h 5760000"/>
              <a:gd name="connsiteX1" fmla="*/ 775177 w 5785703"/>
              <a:gd name="connsiteY1" fmla="*/ 771733 h 5760000"/>
              <a:gd name="connsiteX2" fmla="*/ 2117674 w 5785703"/>
              <a:gd name="connsiteY2" fmla="*/ 0 h 5760000"/>
              <a:gd name="connsiteX3" fmla="*/ 2334529 w 5785703"/>
              <a:gd name="connsiteY3" fmla="*/ 1079500 h 5760000"/>
              <a:gd name="connsiteX4" fmla="*/ 1888443 w 5785703"/>
              <a:gd name="connsiteY4" fmla="*/ 1216233 h 5760000"/>
              <a:gd name="connsiteX5" fmla="*/ 5785703 w 5785703"/>
              <a:gd name="connsiteY5" fmla="*/ 2108267 h 5760000"/>
              <a:gd name="connsiteX6" fmla="*/ 5785703 w 5785703"/>
              <a:gd name="connsiteY6" fmla="*/ 3651733 h 5760000"/>
              <a:gd name="connsiteX7" fmla="*/ 5010526 w 5785703"/>
              <a:gd name="connsiteY7" fmla="*/ 4988267 h 5760000"/>
              <a:gd name="connsiteX8" fmla="*/ 3668029 w 5785703"/>
              <a:gd name="connsiteY8" fmla="*/ 5760000 h 5760000"/>
              <a:gd name="connsiteX9" fmla="*/ 2117674 w 5785703"/>
              <a:gd name="connsiteY9" fmla="*/ 5760000 h 5760000"/>
              <a:gd name="connsiteX10" fmla="*/ 775177 w 5785703"/>
              <a:gd name="connsiteY10" fmla="*/ 4988267 h 5760000"/>
              <a:gd name="connsiteX11" fmla="*/ 0 w 5785703"/>
              <a:gd name="connsiteY11" fmla="*/ 3651733 h 5760000"/>
              <a:gd name="connsiteX12" fmla="*/ 0 w 5785703"/>
              <a:gd name="connsiteY12" fmla="*/ 2108267 h 5760000"/>
              <a:gd name="connsiteX0" fmla="*/ 0 w 5785703"/>
              <a:gd name="connsiteY0" fmla="*/ 2108267 h 5760000"/>
              <a:gd name="connsiteX1" fmla="*/ 775177 w 5785703"/>
              <a:gd name="connsiteY1" fmla="*/ 771733 h 5760000"/>
              <a:gd name="connsiteX2" fmla="*/ 2117674 w 5785703"/>
              <a:gd name="connsiteY2" fmla="*/ 0 h 5760000"/>
              <a:gd name="connsiteX3" fmla="*/ 2334529 w 5785703"/>
              <a:gd name="connsiteY3" fmla="*/ 1079500 h 5760000"/>
              <a:gd name="connsiteX4" fmla="*/ 1888443 w 5785703"/>
              <a:gd name="connsiteY4" fmla="*/ 1216233 h 5760000"/>
              <a:gd name="connsiteX5" fmla="*/ 1203120 w 5785703"/>
              <a:gd name="connsiteY5" fmla="*/ 1917767 h 5760000"/>
              <a:gd name="connsiteX6" fmla="*/ 5785703 w 5785703"/>
              <a:gd name="connsiteY6" fmla="*/ 3651733 h 5760000"/>
              <a:gd name="connsiteX7" fmla="*/ 5010526 w 5785703"/>
              <a:gd name="connsiteY7" fmla="*/ 4988267 h 5760000"/>
              <a:gd name="connsiteX8" fmla="*/ 3668029 w 5785703"/>
              <a:gd name="connsiteY8" fmla="*/ 5760000 h 5760000"/>
              <a:gd name="connsiteX9" fmla="*/ 2117674 w 5785703"/>
              <a:gd name="connsiteY9" fmla="*/ 5760000 h 5760000"/>
              <a:gd name="connsiteX10" fmla="*/ 775177 w 5785703"/>
              <a:gd name="connsiteY10" fmla="*/ 4988267 h 5760000"/>
              <a:gd name="connsiteX11" fmla="*/ 0 w 5785703"/>
              <a:gd name="connsiteY11" fmla="*/ 3651733 h 5760000"/>
              <a:gd name="connsiteX12" fmla="*/ 0 w 5785703"/>
              <a:gd name="connsiteY12" fmla="*/ 2108267 h 5760000"/>
              <a:gd name="connsiteX0" fmla="*/ 0 w 5010526"/>
              <a:gd name="connsiteY0" fmla="*/ 2108267 h 5760000"/>
              <a:gd name="connsiteX1" fmla="*/ 775177 w 5010526"/>
              <a:gd name="connsiteY1" fmla="*/ 771733 h 5760000"/>
              <a:gd name="connsiteX2" fmla="*/ 2117674 w 5010526"/>
              <a:gd name="connsiteY2" fmla="*/ 0 h 5760000"/>
              <a:gd name="connsiteX3" fmla="*/ 2334529 w 5010526"/>
              <a:gd name="connsiteY3" fmla="*/ 1079500 h 5760000"/>
              <a:gd name="connsiteX4" fmla="*/ 1888443 w 5010526"/>
              <a:gd name="connsiteY4" fmla="*/ 1216233 h 5760000"/>
              <a:gd name="connsiteX5" fmla="*/ 1203120 w 5010526"/>
              <a:gd name="connsiteY5" fmla="*/ 1917767 h 5760000"/>
              <a:gd name="connsiteX6" fmla="*/ 927953 w 5010526"/>
              <a:gd name="connsiteY6" fmla="*/ 2889733 h 5760000"/>
              <a:gd name="connsiteX7" fmla="*/ 5010526 w 5010526"/>
              <a:gd name="connsiteY7" fmla="*/ 4988267 h 5760000"/>
              <a:gd name="connsiteX8" fmla="*/ 3668029 w 5010526"/>
              <a:gd name="connsiteY8" fmla="*/ 5760000 h 5760000"/>
              <a:gd name="connsiteX9" fmla="*/ 2117674 w 5010526"/>
              <a:gd name="connsiteY9" fmla="*/ 5760000 h 5760000"/>
              <a:gd name="connsiteX10" fmla="*/ 775177 w 5010526"/>
              <a:gd name="connsiteY10" fmla="*/ 4988267 h 5760000"/>
              <a:gd name="connsiteX11" fmla="*/ 0 w 5010526"/>
              <a:gd name="connsiteY11" fmla="*/ 3651733 h 5760000"/>
              <a:gd name="connsiteX12" fmla="*/ 0 w 5010526"/>
              <a:gd name="connsiteY12" fmla="*/ 2108267 h 5760000"/>
              <a:gd name="connsiteX0" fmla="*/ 0 w 3668029"/>
              <a:gd name="connsiteY0" fmla="*/ 2108267 h 5760000"/>
              <a:gd name="connsiteX1" fmla="*/ 775177 w 3668029"/>
              <a:gd name="connsiteY1" fmla="*/ 771733 h 5760000"/>
              <a:gd name="connsiteX2" fmla="*/ 2117674 w 3668029"/>
              <a:gd name="connsiteY2" fmla="*/ 0 h 5760000"/>
              <a:gd name="connsiteX3" fmla="*/ 2334529 w 3668029"/>
              <a:gd name="connsiteY3" fmla="*/ 1079500 h 5760000"/>
              <a:gd name="connsiteX4" fmla="*/ 1888443 w 3668029"/>
              <a:gd name="connsiteY4" fmla="*/ 1216233 h 5760000"/>
              <a:gd name="connsiteX5" fmla="*/ 1203120 w 3668029"/>
              <a:gd name="connsiteY5" fmla="*/ 1917767 h 5760000"/>
              <a:gd name="connsiteX6" fmla="*/ 927953 w 3668029"/>
              <a:gd name="connsiteY6" fmla="*/ 2889733 h 5760000"/>
              <a:gd name="connsiteX7" fmla="*/ 1189943 w 3668029"/>
              <a:gd name="connsiteY7" fmla="*/ 3877017 h 5760000"/>
              <a:gd name="connsiteX8" fmla="*/ 3668029 w 3668029"/>
              <a:gd name="connsiteY8" fmla="*/ 5760000 h 5760000"/>
              <a:gd name="connsiteX9" fmla="*/ 2117674 w 3668029"/>
              <a:gd name="connsiteY9" fmla="*/ 5760000 h 5760000"/>
              <a:gd name="connsiteX10" fmla="*/ 775177 w 3668029"/>
              <a:gd name="connsiteY10" fmla="*/ 4988267 h 5760000"/>
              <a:gd name="connsiteX11" fmla="*/ 0 w 3668029"/>
              <a:gd name="connsiteY11" fmla="*/ 3651733 h 5760000"/>
              <a:gd name="connsiteX12" fmla="*/ 0 w 3668029"/>
              <a:gd name="connsiteY12" fmla="*/ 2108267 h 5760000"/>
              <a:gd name="connsiteX0" fmla="*/ 0 w 2334529"/>
              <a:gd name="connsiteY0" fmla="*/ 2108267 h 5760000"/>
              <a:gd name="connsiteX1" fmla="*/ 775177 w 2334529"/>
              <a:gd name="connsiteY1" fmla="*/ 771733 h 5760000"/>
              <a:gd name="connsiteX2" fmla="*/ 2117674 w 2334529"/>
              <a:gd name="connsiteY2" fmla="*/ 0 h 5760000"/>
              <a:gd name="connsiteX3" fmla="*/ 2334529 w 2334529"/>
              <a:gd name="connsiteY3" fmla="*/ 1079500 h 5760000"/>
              <a:gd name="connsiteX4" fmla="*/ 1888443 w 2334529"/>
              <a:gd name="connsiteY4" fmla="*/ 1216233 h 5760000"/>
              <a:gd name="connsiteX5" fmla="*/ 1203120 w 2334529"/>
              <a:gd name="connsiteY5" fmla="*/ 1917767 h 5760000"/>
              <a:gd name="connsiteX6" fmla="*/ 927953 w 2334529"/>
              <a:gd name="connsiteY6" fmla="*/ 2889733 h 5760000"/>
              <a:gd name="connsiteX7" fmla="*/ 1189943 w 2334529"/>
              <a:gd name="connsiteY7" fmla="*/ 3877017 h 5760000"/>
              <a:gd name="connsiteX8" fmla="*/ 2313362 w 2334529"/>
              <a:gd name="connsiteY8" fmla="*/ 4733417 h 5760000"/>
              <a:gd name="connsiteX9" fmla="*/ 2117674 w 2334529"/>
              <a:gd name="connsiteY9" fmla="*/ 5760000 h 5760000"/>
              <a:gd name="connsiteX10" fmla="*/ 775177 w 2334529"/>
              <a:gd name="connsiteY10" fmla="*/ 4988267 h 5760000"/>
              <a:gd name="connsiteX11" fmla="*/ 0 w 2334529"/>
              <a:gd name="connsiteY11" fmla="*/ 3651733 h 5760000"/>
              <a:gd name="connsiteX12" fmla="*/ 0 w 2334529"/>
              <a:gd name="connsiteY12" fmla="*/ 2108267 h 5760000"/>
              <a:gd name="connsiteX0" fmla="*/ 0 w 2334529"/>
              <a:gd name="connsiteY0" fmla="*/ 2108267 h 5760000"/>
              <a:gd name="connsiteX1" fmla="*/ 775177 w 2334529"/>
              <a:gd name="connsiteY1" fmla="*/ 771733 h 5760000"/>
              <a:gd name="connsiteX2" fmla="*/ 2117674 w 2334529"/>
              <a:gd name="connsiteY2" fmla="*/ 0 h 5760000"/>
              <a:gd name="connsiteX3" fmla="*/ 2334529 w 2334529"/>
              <a:gd name="connsiteY3" fmla="*/ 1079500 h 5760000"/>
              <a:gd name="connsiteX4" fmla="*/ 1888443 w 2334529"/>
              <a:gd name="connsiteY4" fmla="*/ 1216233 h 5760000"/>
              <a:gd name="connsiteX5" fmla="*/ 1203120 w 2334529"/>
              <a:gd name="connsiteY5" fmla="*/ 1917767 h 5760000"/>
              <a:gd name="connsiteX6" fmla="*/ 927953 w 2334529"/>
              <a:gd name="connsiteY6" fmla="*/ 2889733 h 5760000"/>
              <a:gd name="connsiteX7" fmla="*/ 1189943 w 2334529"/>
              <a:gd name="connsiteY7" fmla="*/ 3877017 h 5760000"/>
              <a:gd name="connsiteX8" fmla="*/ 2313362 w 2334529"/>
              <a:gd name="connsiteY8" fmla="*/ 4733417 h 5760000"/>
              <a:gd name="connsiteX9" fmla="*/ 2117674 w 2334529"/>
              <a:gd name="connsiteY9" fmla="*/ 5760000 h 5760000"/>
              <a:gd name="connsiteX10" fmla="*/ 775177 w 2334529"/>
              <a:gd name="connsiteY10" fmla="*/ 4988267 h 5760000"/>
              <a:gd name="connsiteX11" fmla="*/ 0 w 2334529"/>
              <a:gd name="connsiteY11" fmla="*/ 3651733 h 5760000"/>
              <a:gd name="connsiteX12" fmla="*/ 0 w 2334529"/>
              <a:gd name="connsiteY12" fmla="*/ 2108267 h 5760000"/>
              <a:gd name="connsiteX0" fmla="*/ 0 w 2334529"/>
              <a:gd name="connsiteY0" fmla="*/ 2108267 h 5760000"/>
              <a:gd name="connsiteX1" fmla="*/ 775177 w 2334529"/>
              <a:gd name="connsiteY1" fmla="*/ 771733 h 5760000"/>
              <a:gd name="connsiteX2" fmla="*/ 2117674 w 2334529"/>
              <a:gd name="connsiteY2" fmla="*/ 0 h 5760000"/>
              <a:gd name="connsiteX3" fmla="*/ 2334529 w 2334529"/>
              <a:gd name="connsiteY3" fmla="*/ 1079500 h 5760000"/>
              <a:gd name="connsiteX4" fmla="*/ 1888443 w 2334529"/>
              <a:gd name="connsiteY4" fmla="*/ 1216233 h 5760000"/>
              <a:gd name="connsiteX5" fmla="*/ 1203120 w 2334529"/>
              <a:gd name="connsiteY5" fmla="*/ 1917767 h 5760000"/>
              <a:gd name="connsiteX6" fmla="*/ 927953 w 2334529"/>
              <a:gd name="connsiteY6" fmla="*/ 2889733 h 5760000"/>
              <a:gd name="connsiteX7" fmla="*/ 1189943 w 2334529"/>
              <a:gd name="connsiteY7" fmla="*/ 3877017 h 5760000"/>
              <a:gd name="connsiteX8" fmla="*/ 2313362 w 2334529"/>
              <a:gd name="connsiteY8" fmla="*/ 4733417 h 5760000"/>
              <a:gd name="connsiteX9" fmla="*/ 2117674 w 2334529"/>
              <a:gd name="connsiteY9" fmla="*/ 5760000 h 5760000"/>
              <a:gd name="connsiteX10" fmla="*/ 775177 w 2334529"/>
              <a:gd name="connsiteY10" fmla="*/ 4988267 h 5760000"/>
              <a:gd name="connsiteX11" fmla="*/ 0 w 2334529"/>
              <a:gd name="connsiteY11" fmla="*/ 3651733 h 5760000"/>
              <a:gd name="connsiteX12" fmla="*/ 0 w 2334529"/>
              <a:gd name="connsiteY12" fmla="*/ 2108267 h 5760000"/>
              <a:gd name="connsiteX0" fmla="*/ 0 w 2334529"/>
              <a:gd name="connsiteY0" fmla="*/ 2108267 h 5760000"/>
              <a:gd name="connsiteX1" fmla="*/ 775177 w 2334529"/>
              <a:gd name="connsiteY1" fmla="*/ 771733 h 5760000"/>
              <a:gd name="connsiteX2" fmla="*/ 2117674 w 2334529"/>
              <a:gd name="connsiteY2" fmla="*/ 0 h 5760000"/>
              <a:gd name="connsiteX3" fmla="*/ 2334529 w 2334529"/>
              <a:gd name="connsiteY3" fmla="*/ 1079500 h 5760000"/>
              <a:gd name="connsiteX4" fmla="*/ 1888443 w 2334529"/>
              <a:gd name="connsiteY4" fmla="*/ 1216233 h 5760000"/>
              <a:gd name="connsiteX5" fmla="*/ 1203120 w 2334529"/>
              <a:gd name="connsiteY5" fmla="*/ 1917767 h 5760000"/>
              <a:gd name="connsiteX6" fmla="*/ 927953 w 2334529"/>
              <a:gd name="connsiteY6" fmla="*/ 2889733 h 5760000"/>
              <a:gd name="connsiteX7" fmla="*/ 1189943 w 2334529"/>
              <a:gd name="connsiteY7" fmla="*/ 3877017 h 5760000"/>
              <a:gd name="connsiteX8" fmla="*/ 2313362 w 2334529"/>
              <a:gd name="connsiteY8" fmla="*/ 4733417 h 5760000"/>
              <a:gd name="connsiteX9" fmla="*/ 2117674 w 2334529"/>
              <a:gd name="connsiteY9" fmla="*/ 5760000 h 5760000"/>
              <a:gd name="connsiteX10" fmla="*/ 775177 w 2334529"/>
              <a:gd name="connsiteY10" fmla="*/ 4988267 h 5760000"/>
              <a:gd name="connsiteX11" fmla="*/ 0 w 2334529"/>
              <a:gd name="connsiteY11" fmla="*/ 3651733 h 5760000"/>
              <a:gd name="connsiteX12" fmla="*/ 0 w 2334529"/>
              <a:gd name="connsiteY12" fmla="*/ 2108267 h 5760000"/>
              <a:gd name="connsiteX0" fmla="*/ 0 w 2334529"/>
              <a:gd name="connsiteY0" fmla="*/ 2108267 h 5760000"/>
              <a:gd name="connsiteX1" fmla="*/ 775177 w 2334529"/>
              <a:gd name="connsiteY1" fmla="*/ 771733 h 5760000"/>
              <a:gd name="connsiteX2" fmla="*/ 2117674 w 2334529"/>
              <a:gd name="connsiteY2" fmla="*/ 0 h 5760000"/>
              <a:gd name="connsiteX3" fmla="*/ 2334529 w 2334529"/>
              <a:gd name="connsiteY3" fmla="*/ 1079500 h 5760000"/>
              <a:gd name="connsiteX4" fmla="*/ 1888443 w 2334529"/>
              <a:gd name="connsiteY4" fmla="*/ 1216233 h 5760000"/>
              <a:gd name="connsiteX5" fmla="*/ 1203120 w 2334529"/>
              <a:gd name="connsiteY5" fmla="*/ 1917767 h 5760000"/>
              <a:gd name="connsiteX6" fmla="*/ 927953 w 2334529"/>
              <a:gd name="connsiteY6" fmla="*/ 2889733 h 5760000"/>
              <a:gd name="connsiteX7" fmla="*/ 1189943 w 2334529"/>
              <a:gd name="connsiteY7" fmla="*/ 3877017 h 5760000"/>
              <a:gd name="connsiteX8" fmla="*/ 1196742 w 2334529"/>
              <a:gd name="connsiteY8" fmla="*/ 3870592 h 5760000"/>
              <a:gd name="connsiteX9" fmla="*/ 2313362 w 2334529"/>
              <a:gd name="connsiteY9" fmla="*/ 4733417 h 5760000"/>
              <a:gd name="connsiteX10" fmla="*/ 2117674 w 2334529"/>
              <a:gd name="connsiteY10" fmla="*/ 5760000 h 5760000"/>
              <a:gd name="connsiteX11" fmla="*/ 775177 w 2334529"/>
              <a:gd name="connsiteY11" fmla="*/ 4988267 h 5760000"/>
              <a:gd name="connsiteX12" fmla="*/ 0 w 2334529"/>
              <a:gd name="connsiteY12" fmla="*/ 3651733 h 5760000"/>
              <a:gd name="connsiteX13" fmla="*/ 0 w 2334529"/>
              <a:gd name="connsiteY13" fmla="*/ 2108267 h 5760000"/>
              <a:gd name="connsiteX0" fmla="*/ 0 w 2334529"/>
              <a:gd name="connsiteY0" fmla="*/ 2108267 h 5760000"/>
              <a:gd name="connsiteX1" fmla="*/ 775177 w 2334529"/>
              <a:gd name="connsiteY1" fmla="*/ 771733 h 5760000"/>
              <a:gd name="connsiteX2" fmla="*/ 2117674 w 2334529"/>
              <a:gd name="connsiteY2" fmla="*/ 0 h 5760000"/>
              <a:gd name="connsiteX3" fmla="*/ 2334529 w 2334529"/>
              <a:gd name="connsiteY3" fmla="*/ 1079500 h 5760000"/>
              <a:gd name="connsiteX4" fmla="*/ 1888443 w 2334529"/>
              <a:gd name="connsiteY4" fmla="*/ 1216233 h 5760000"/>
              <a:gd name="connsiteX5" fmla="*/ 1203120 w 2334529"/>
              <a:gd name="connsiteY5" fmla="*/ 1917767 h 5760000"/>
              <a:gd name="connsiteX6" fmla="*/ 927953 w 2334529"/>
              <a:gd name="connsiteY6" fmla="*/ 2889733 h 5760000"/>
              <a:gd name="connsiteX7" fmla="*/ 1189943 w 2334529"/>
              <a:gd name="connsiteY7" fmla="*/ 3877017 h 5760000"/>
              <a:gd name="connsiteX8" fmla="*/ 1926992 w 2334529"/>
              <a:gd name="connsiteY8" fmla="*/ 4600842 h 5760000"/>
              <a:gd name="connsiteX9" fmla="*/ 2313362 w 2334529"/>
              <a:gd name="connsiteY9" fmla="*/ 4733417 h 5760000"/>
              <a:gd name="connsiteX10" fmla="*/ 2117674 w 2334529"/>
              <a:gd name="connsiteY10" fmla="*/ 5760000 h 5760000"/>
              <a:gd name="connsiteX11" fmla="*/ 775177 w 2334529"/>
              <a:gd name="connsiteY11" fmla="*/ 4988267 h 5760000"/>
              <a:gd name="connsiteX12" fmla="*/ 0 w 2334529"/>
              <a:gd name="connsiteY12" fmla="*/ 3651733 h 5760000"/>
              <a:gd name="connsiteX13" fmla="*/ 0 w 2334529"/>
              <a:gd name="connsiteY13" fmla="*/ 2108267 h 5760000"/>
              <a:gd name="connsiteX0" fmla="*/ 0 w 2398029"/>
              <a:gd name="connsiteY0" fmla="*/ 2108267 h 5760000"/>
              <a:gd name="connsiteX1" fmla="*/ 775177 w 2398029"/>
              <a:gd name="connsiteY1" fmla="*/ 771733 h 5760000"/>
              <a:gd name="connsiteX2" fmla="*/ 2117674 w 2398029"/>
              <a:gd name="connsiteY2" fmla="*/ 0 h 5760000"/>
              <a:gd name="connsiteX3" fmla="*/ 2334529 w 2398029"/>
              <a:gd name="connsiteY3" fmla="*/ 1079500 h 5760000"/>
              <a:gd name="connsiteX4" fmla="*/ 1888443 w 2398029"/>
              <a:gd name="connsiteY4" fmla="*/ 1216233 h 5760000"/>
              <a:gd name="connsiteX5" fmla="*/ 1203120 w 2398029"/>
              <a:gd name="connsiteY5" fmla="*/ 1917767 h 5760000"/>
              <a:gd name="connsiteX6" fmla="*/ 927953 w 2398029"/>
              <a:gd name="connsiteY6" fmla="*/ 2889733 h 5760000"/>
              <a:gd name="connsiteX7" fmla="*/ 1189943 w 2398029"/>
              <a:gd name="connsiteY7" fmla="*/ 3877017 h 5760000"/>
              <a:gd name="connsiteX8" fmla="*/ 1926992 w 2398029"/>
              <a:gd name="connsiteY8" fmla="*/ 4600842 h 5760000"/>
              <a:gd name="connsiteX9" fmla="*/ 2398029 w 2398029"/>
              <a:gd name="connsiteY9" fmla="*/ 4754584 h 5760000"/>
              <a:gd name="connsiteX10" fmla="*/ 2117674 w 2398029"/>
              <a:gd name="connsiteY10" fmla="*/ 5760000 h 5760000"/>
              <a:gd name="connsiteX11" fmla="*/ 775177 w 2398029"/>
              <a:gd name="connsiteY11" fmla="*/ 4988267 h 5760000"/>
              <a:gd name="connsiteX12" fmla="*/ 0 w 2398029"/>
              <a:gd name="connsiteY12" fmla="*/ 3651733 h 5760000"/>
              <a:gd name="connsiteX13" fmla="*/ 0 w 2398029"/>
              <a:gd name="connsiteY13" fmla="*/ 2108267 h 5760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2398029" h="5760000">
                <a:moveTo>
                  <a:pt x="0" y="2108267"/>
                </a:moveTo>
                <a:lnTo>
                  <a:pt x="775177" y="771733"/>
                </a:lnTo>
                <a:lnTo>
                  <a:pt x="2117674" y="0"/>
                </a:lnTo>
                <a:lnTo>
                  <a:pt x="2334529" y="1079500"/>
                </a:lnTo>
                <a:lnTo>
                  <a:pt x="1888443" y="1216233"/>
                </a:lnTo>
                <a:lnTo>
                  <a:pt x="1203120" y="1917767"/>
                </a:lnTo>
                <a:lnTo>
                  <a:pt x="927953" y="2889733"/>
                </a:lnTo>
                <a:lnTo>
                  <a:pt x="1189943" y="3877017"/>
                </a:lnTo>
                <a:lnTo>
                  <a:pt x="1926992" y="4600842"/>
                </a:lnTo>
                <a:lnTo>
                  <a:pt x="2398029" y="4754584"/>
                </a:lnTo>
                <a:lnTo>
                  <a:pt x="2117674" y="5760000"/>
                </a:lnTo>
                <a:lnTo>
                  <a:pt x="775177" y="4988267"/>
                </a:lnTo>
                <a:lnTo>
                  <a:pt x="0" y="3651733"/>
                </a:lnTo>
                <a:lnTo>
                  <a:pt x="0" y="2108267"/>
                </a:lnTo>
                <a:close/>
              </a:path>
            </a:pathLst>
          </a:custGeom>
          <a:solidFill>
            <a:srgbClr val="FF99FF">
              <a:alpha val="30196"/>
            </a:srgbClr>
          </a:solidFill>
          <a:ln>
            <a:solidFill>
              <a:srgbClr val="FF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角丸四角形 7">
            <a:extLst>
              <a:ext uri="{FF2B5EF4-FFF2-40B4-BE49-F238E27FC236}">
                <a16:creationId xmlns:a16="http://schemas.microsoft.com/office/drawing/2014/main" id="{00000000-0008-0000-0600-000008000000}"/>
              </a:ext>
            </a:extLst>
          </xdr:cNvPr>
          <xdr:cNvSpPr/>
        </xdr:nvSpPr>
        <xdr:spPr>
          <a:xfrm>
            <a:off x="9286641" y="5143294"/>
            <a:ext cx="1512000" cy="537632"/>
          </a:xfrm>
          <a:prstGeom prst="roundRect">
            <a:avLst/>
          </a:prstGeom>
          <a:ln/>
        </xdr:spPr>
        <xdr:style>
          <a:lnRef idx="0">
            <a:schemeClr val="accent6"/>
          </a:lnRef>
          <a:fillRef idx="3">
            <a:schemeClr val="accent6"/>
          </a:fillRef>
          <a:effectRef idx="3">
            <a:schemeClr val="accent6"/>
          </a:effectRef>
          <a:fontRef idx="minor">
            <a:schemeClr val="lt1"/>
          </a:fontRef>
        </xdr:style>
        <xdr:txBody>
          <a:bodyPr vertOverflow="clip" horzOverflow="clip" rtlCol="0" anchor="t"/>
          <a:lstStyle/>
          <a:p>
            <a:pPr algn="l"/>
            <a:r>
              <a:rPr kumimoji="1" lang="ja-JP" altLang="en-US" sz="1800" b="1">
                <a:solidFill>
                  <a:schemeClr val="bg1"/>
                </a:solidFill>
                <a:latin typeface="メイリオ" panose="020B0604030504040204" pitchFamily="50" charset="-128"/>
                <a:ea typeface="メイリオ" panose="020B0604030504040204" pitchFamily="50" charset="-128"/>
              </a:rPr>
              <a:t>課題の探究</a:t>
            </a:r>
          </a:p>
        </xdr:txBody>
      </xdr:sp>
      <xdr:sp macro="" textlink="">
        <xdr:nvSpPr>
          <xdr:cNvPr id="9" name="角丸四角形 8">
            <a:extLst>
              <a:ext uri="{FF2B5EF4-FFF2-40B4-BE49-F238E27FC236}">
                <a16:creationId xmlns:a16="http://schemas.microsoft.com/office/drawing/2014/main" id="{00000000-0008-0000-0600-000009000000}"/>
              </a:ext>
            </a:extLst>
          </xdr:cNvPr>
          <xdr:cNvSpPr/>
        </xdr:nvSpPr>
        <xdr:spPr>
          <a:xfrm>
            <a:off x="8465343" y="1083469"/>
            <a:ext cx="1512000" cy="537633"/>
          </a:xfrm>
          <a:prstGeom prst="roundRect">
            <a:avLst/>
          </a:prstGeom>
          <a:ln/>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r>
              <a:rPr kumimoji="1" lang="ja-JP" altLang="en-US" sz="1800" b="1">
                <a:solidFill>
                  <a:schemeClr val="bg1"/>
                </a:solidFill>
                <a:latin typeface="メイリオ" panose="020B0604030504040204" pitchFamily="50" charset="-128"/>
                <a:ea typeface="メイリオ" panose="020B0604030504040204" pitchFamily="50" charset="-128"/>
              </a:rPr>
              <a:t>課題の把握</a:t>
            </a:r>
          </a:p>
        </xdr:txBody>
      </xdr:sp>
      <xdr:sp macro="" textlink="">
        <xdr:nvSpPr>
          <xdr:cNvPr id="10" name="角丸四角形 9">
            <a:extLst>
              <a:ext uri="{FF2B5EF4-FFF2-40B4-BE49-F238E27FC236}">
                <a16:creationId xmlns:a16="http://schemas.microsoft.com/office/drawing/2014/main" id="{00000000-0008-0000-0600-00000A000000}"/>
              </a:ext>
            </a:extLst>
          </xdr:cNvPr>
          <xdr:cNvSpPr/>
        </xdr:nvSpPr>
        <xdr:spPr>
          <a:xfrm>
            <a:off x="3813968" y="5228393"/>
            <a:ext cx="1512000" cy="550862"/>
          </a:xfrm>
          <a:prstGeom prst="roundRect">
            <a:avLst/>
          </a:prstGeom>
          <a:ln/>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r>
              <a:rPr kumimoji="1" lang="ja-JP" altLang="en-US" sz="1800" b="1">
                <a:solidFill>
                  <a:schemeClr val="bg1"/>
                </a:solidFill>
                <a:latin typeface="メイリオ" panose="020B0604030504040204" pitchFamily="50" charset="-128"/>
                <a:ea typeface="メイリオ" panose="020B0604030504040204" pitchFamily="50" charset="-128"/>
              </a:rPr>
              <a:t>課題の解決</a:t>
            </a:r>
          </a:p>
        </xdr:txBody>
      </xdr:sp>
    </xdr:grpSp>
    <xdr:clientData/>
  </xdr:twoCellAnchor>
  <xdr:twoCellAnchor>
    <xdr:from>
      <xdr:col>15</xdr:col>
      <xdr:colOff>1776284</xdr:colOff>
      <xdr:row>3</xdr:row>
      <xdr:rowOff>167331</xdr:rowOff>
    </xdr:from>
    <xdr:to>
      <xdr:col>15</xdr:col>
      <xdr:colOff>2406993</xdr:colOff>
      <xdr:row>14</xdr:row>
      <xdr:rowOff>424763</xdr:rowOff>
    </xdr:to>
    <xdr:sp macro="" textlink="">
      <xdr:nvSpPr>
        <xdr:cNvPr id="11" name="右矢印吹き出し 10">
          <a:extLst>
            <a:ext uri="{FF2B5EF4-FFF2-40B4-BE49-F238E27FC236}">
              <a16:creationId xmlns:a16="http://schemas.microsoft.com/office/drawing/2014/main" id="{00000000-0008-0000-0600-00000B000000}"/>
            </a:ext>
          </a:extLst>
        </xdr:cNvPr>
        <xdr:cNvSpPr/>
      </xdr:nvSpPr>
      <xdr:spPr>
        <a:xfrm>
          <a:off x="12369629" y="785169"/>
          <a:ext cx="630709" cy="5637770"/>
        </a:xfrm>
        <a:prstGeom prst="rightArrowCallout">
          <a:avLst/>
        </a:prstGeom>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lstStyle/>
        <a:p>
          <a:pPr algn="ctr"/>
          <a:r>
            <a:rPr kumimoji="1" lang="ja-JP" altLang="en-US" sz="1600">
              <a:latin typeface="ＭＳ ゴシック" panose="020B0609070205080204" pitchFamily="49" charset="-128"/>
              <a:ea typeface="ＭＳ ゴシック" panose="020B0609070205080204" pitchFamily="49" charset="-128"/>
            </a:rPr>
            <a:t>グラフ作成用（消さないでください）</a:t>
          </a:r>
        </a:p>
      </xdr:txBody>
    </xdr:sp>
    <xdr:clientData/>
  </xdr:twoCellAnchor>
  <xdr:twoCellAnchor>
    <xdr:from>
      <xdr:col>1</xdr:col>
      <xdr:colOff>0</xdr:colOff>
      <xdr:row>0</xdr:row>
      <xdr:rowOff>0</xdr:rowOff>
    </xdr:from>
    <xdr:to>
      <xdr:col>6</xdr:col>
      <xdr:colOff>8038</xdr:colOff>
      <xdr:row>0</xdr:row>
      <xdr:rowOff>571501</xdr:rowOff>
    </xdr:to>
    <xdr:grpSp>
      <xdr:nvGrpSpPr>
        <xdr:cNvPr id="12" name="グループ化 11">
          <a:extLst>
            <a:ext uri="{FF2B5EF4-FFF2-40B4-BE49-F238E27FC236}">
              <a16:creationId xmlns:a16="http://schemas.microsoft.com/office/drawing/2014/main" id="{00000000-0008-0000-0600-00000C000000}"/>
            </a:ext>
          </a:extLst>
        </xdr:cNvPr>
        <xdr:cNvGrpSpPr>
          <a:grpSpLocks noChangeAspect="1"/>
        </xdr:cNvGrpSpPr>
      </xdr:nvGrpSpPr>
      <xdr:grpSpPr>
        <a:xfrm>
          <a:off x="285750" y="0"/>
          <a:ext cx="3417988" cy="571501"/>
          <a:chOff x="1692844" y="732080"/>
          <a:chExt cx="5716485" cy="1010275"/>
        </a:xfrm>
      </xdr:grpSpPr>
      <xdr:sp macro="" textlink="">
        <xdr:nvSpPr>
          <xdr:cNvPr id="13" name="ホームベース 12">
            <a:extLst>
              <a:ext uri="{FF2B5EF4-FFF2-40B4-BE49-F238E27FC236}">
                <a16:creationId xmlns:a16="http://schemas.microsoft.com/office/drawing/2014/main" id="{00000000-0008-0000-0600-00000D000000}"/>
              </a:ext>
            </a:extLst>
          </xdr:cNvPr>
          <xdr:cNvSpPr/>
        </xdr:nvSpPr>
        <xdr:spPr>
          <a:xfrm>
            <a:off x="1692844" y="807008"/>
            <a:ext cx="5716485" cy="899918"/>
          </a:xfrm>
          <a:prstGeom prst="homePlate">
            <a:avLst/>
          </a:prstGeom>
          <a:solidFill>
            <a:srgbClr val="FFC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4" name="タイトル 1">
            <a:extLst>
              <a:ext uri="{FF2B5EF4-FFF2-40B4-BE49-F238E27FC236}">
                <a16:creationId xmlns:a16="http://schemas.microsoft.com/office/drawing/2014/main" id="{00000000-0008-0000-0600-00000E000000}"/>
              </a:ext>
            </a:extLst>
          </xdr:cNvPr>
          <xdr:cNvSpPr txBox="1">
            <a:spLocks/>
          </xdr:cNvSpPr>
        </xdr:nvSpPr>
        <xdr:spPr>
          <a:xfrm>
            <a:off x="1956547" y="732080"/>
            <a:ext cx="3618962" cy="656678"/>
          </a:xfrm>
          <a:prstGeom prst="rect">
            <a:avLst/>
          </a:prstGeom>
        </xdr:spPr>
        <xdr:txBody>
          <a:bodyPr vert="horz" wrap="square" lIns="91440" tIns="45720" rIns="91440" bIns="45720"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000">
                <a:latin typeface="AR P浪漫明朝体U" panose="02020A00000000000000" pitchFamily="18" charset="-128"/>
                <a:ea typeface="AR P浪漫明朝体U" panose="02020A00000000000000" pitchFamily="18" charset="-128"/>
              </a:rPr>
              <a:t>アンケート</a:t>
            </a:r>
          </a:p>
        </xdr:txBody>
      </xdr:sp>
      <xdr:sp macro="" textlink="">
        <xdr:nvSpPr>
          <xdr:cNvPr id="16" name="タイトル 1">
            <a:extLst>
              <a:ext uri="{FF2B5EF4-FFF2-40B4-BE49-F238E27FC236}">
                <a16:creationId xmlns:a16="http://schemas.microsoft.com/office/drawing/2014/main" id="{00000000-0008-0000-0600-000010000000}"/>
              </a:ext>
            </a:extLst>
          </xdr:cNvPr>
          <xdr:cNvSpPr txBox="1">
            <a:spLocks/>
          </xdr:cNvSpPr>
        </xdr:nvSpPr>
        <xdr:spPr>
          <a:xfrm>
            <a:off x="2137843" y="1331627"/>
            <a:ext cx="4219247" cy="410728"/>
          </a:xfrm>
          <a:prstGeom prst="rect">
            <a:avLst/>
          </a:prstGeom>
        </xdr:spPr>
        <xdr:txBody>
          <a:bodyPr vert="horz" wrap="square" lIns="91440" tIns="45720" rIns="91440" bIns="45720"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50">
                <a:latin typeface="AR P浪漫明朝体U" panose="02020A00000000000000" pitchFamily="18" charset="-128"/>
                <a:ea typeface="AR P浪漫明朝体U" panose="02020A00000000000000" pitchFamily="18" charset="-128"/>
              </a:rPr>
              <a:t>集計シート（教師・生徒用）事後</a:t>
            </a:r>
          </a:p>
        </xdr:txBody>
      </xdr:sp>
    </xdr:grpSp>
    <xdr:clientData/>
  </xdr:twoCellAnchor>
  <xdr:twoCellAnchor editAs="oneCell">
    <xdr:from>
      <xdr:col>4</xdr:col>
      <xdr:colOff>295275</xdr:colOff>
      <xdr:row>0</xdr:row>
      <xdr:rowOff>38100</xdr:rowOff>
    </xdr:from>
    <xdr:to>
      <xdr:col>5</xdr:col>
      <xdr:colOff>188896</xdr:colOff>
      <xdr:row>0</xdr:row>
      <xdr:rowOff>616541</xdr:rowOff>
    </xdr:to>
    <xdr:pic>
      <xdr:nvPicPr>
        <xdr:cNvPr id="17" name="図 16">
          <a:extLst>
            <a:ext uri="{FF2B5EF4-FFF2-40B4-BE49-F238E27FC236}">
              <a16:creationId xmlns:a16="http://schemas.microsoft.com/office/drawing/2014/main" id="{00000000-0008-0000-06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43225" y="38100"/>
          <a:ext cx="417496" cy="57844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FF"/>
  </sheetPr>
  <dimension ref="A1:B33"/>
  <sheetViews>
    <sheetView view="pageBreakPreview" zoomScale="60" zoomScaleNormal="100" workbookViewId="0">
      <selection activeCell="B37" sqref="B37"/>
    </sheetView>
  </sheetViews>
  <sheetFormatPr defaultRowHeight="13.5" x14ac:dyDescent="0.15"/>
  <cols>
    <col min="1" max="1" width="4.25" customWidth="1"/>
    <col min="2" max="2" width="82.75" customWidth="1"/>
  </cols>
  <sheetData>
    <row r="1" spans="1:2" ht="36" customHeight="1" x14ac:dyDescent="0.15">
      <c r="A1" s="147" t="s">
        <v>89</v>
      </c>
      <c r="B1" s="147"/>
    </row>
    <row r="2" spans="1:2" ht="27" customHeight="1" x14ac:dyDescent="0.15">
      <c r="A2" s="146"/>
      <c r="B2" s="146"/>
    </row>
    <row r="3" spans="1:2" ht="9" customHeight="1" x14ac:dyDescent="0.15">
      <c r="A3" s="52"/>
      <c r="B3" s="53"/>
    </row>
    <row r="4" spans="1:2" ht="42" customHeight="1" x14ac:dyDescent="0.15">
      <c r="A4" s="145" t="s">
        <v>163</v>
      </c>
      <c r="B4" s="145"/>
    </row>
    <row r="5" spans="1:2" ht="9.75" customHeight="1" x14ac:dyDescent="0.15">
      <c r="A5" s="54"/>
      <c r="B5" s="53"/>
    </row>
    <row r="6" spans="1:2" ht="17.25" customHeight="1" x14ac:dyDescent="0.15">
      <c r="A6" s="144" t="s">
        <v>153</v>
      </c>
      <c r="B6" s="144"/>
    </row>
    <row r="7" spans="1:2" ht="30.75" customHeight="1" x14ac:dyDescent="0.15">
      <c r="A7" s="144"/>
      <c r="B7" s="144"/>
    </row>
    <row r="8" spans="1:2" ht="7.5" customHeight="1" x14ac:dyDescent="0.15">
      <c r="A8" s="54"/>
      <c r="B8" s="53"/>
    </row>
    <row r="9" spans="1:2" ht="26.25" customHeight="1" x14ac:dyDescent="0.15">
      <c r="A9" s="150" t="s">
        <v>36</v>
      </c>
      <c r="B9" s="55" t="s">
        <v>152</v>
      </c>
    </row>
    <row r="10" spans="1:2" ht="26.25" customHeight="1" x14ac:dyDescent="0.15">
      <c r="A10" s="149"/>
      <c r="B10" s="56" t="s">
        <v>111</v>
      </c>
    </row>
    <row r="11" spans="1:2" ht="26.25" customHeight="1" x14ac:dyDescent="0.15">
      <c r="A11" s="148" t="s">
        <v>37</v>
      </c>
      <c r="B11" s="57" t="s">
        <v>140</v>
      </c>
    </row>
    <row r="12" spans="1:2" ht="26.25" customHeight="1" x14ac:dyDescent="0.15">
      <c r="A12" s="149"/>
      <c r="B12" s="56" t="s">
        <v>87</v>
      </c>
    </row>
    <row r="13" spans="1:2" ht="40.5" customHeight="1" x14ac:dyDescent="0.15">
      <c r="A13" s="148" t="s">
        <v>38</v>
      </c>
      <c r="B13" s="58" t="s">
        <v>155</v>
      </c>
    </row>
    <row r="14" spans="1:2" ht="26.25" customHeight="1" x14ac:dyDescent="0.15">
      <c r="A14" s="149"/>
      <c r="B14" s="56" t="s">
        <v>88</v>
      </c>
    </row>
    <row r="15" spans="1:2" ht="26.25" customHeight="1" x14ac:dyDescent="0.15">
      <c r="A15" s="148" t="s">
        <v>39</v>
      </c>
      <c r="B15" s="57" t="s">
        <v>156</v>
      </c>
    </row>
    <row r="16" spans="1:2" ht="26.25" customHeight="1" x14ac:dyDescent="0.15">
      <c r="A16" s="149"/>
      <c r="B16" s="56" t="s">
        <v>87</v>
      </c>
    </row>
    <row r="17" spans="1:2" ht="26.25" customHeight="1" x14ac:dyDescent="0.15">
      <c r="A17" s="148" t="s">
        <v>40</v>
      </c>
      <c r="B17" s="57" t="s">
        <v>104</v>
      </c>
    </row>
    <row r="18" spans="1:2" ht="26.25" customHeight="1" x14ac:dyDescent="0.15">
      <c r="A18" s="149"/>
      <c r="B18" s="56" t="s">
        <v>87</v>
      </c>
    </row>
    <row r="19" spans="1:2" ht="26.25" customHeight="1" x14ac:dyDescent="0.15">
      <c r="A19" s="148" t="s">
        <v>41</v>
      </c>
      <c r="B19" s="57" t="s">
        <v>105</v>
      </c>
    </row>
    <row r="20" spans="1:2" ht="26.25" customHeight="1" x14ac:dyDescent="0.15">
      <c r="A20" s="149"/>
      <c r="B20" s="56" t="s">
        <v>87</v>
      </c>
    </row>
    <row r="21" spans="1:2" ht="26.25" customHeight="1" x14ac:dyDescent="0.15">
      <c r="A21" s="148" t="s">
        <v>42</v>
      </c>
      <c r="B21" s="57" t="s">
        <v>106</v>
      </c>
    </row>
    <row r="22" spans="1:2" ht="26.25" customHeight="1" x14ac:dyDescent="0.15">
      <c r="A22" s="149"/>
      <c r="B22" s="56" t="s">
        <v>87</v>
      </c>
    </row>
    <row r="23" spans="1:2" ht="26.25" customHeight="1" x14ac:dyDescent="0.15">
      <c r="A23" s="148" t="s">
        <v>43</v>
      </c>
      <c r="B23" s="57" t="s">
        <v>107</v>
      </c>
    </row>
    <row r="24" spans="1:2" ht="26.25" customHeight="1" x14ac:dyDescent="0.15">
      <c r="A24" s="149"/>
      <c r="B24" s="56" t="s">
        <v>87</v>
      </c>
    </row>
    <row r="25" spans="1:2" ht="26.25" customHeight="1" x14ac:dyDescent="0.15">
      <c r="A25" s="148" t="s">
        <v>44</v>
      </c>
      <c r="B25" s="57" t="s">
        <v>108</v>
      </c>
    </row>
    <row r="26" spans="1:2" ht="26.25" customHeight="1" x14ac:dyDescent="0.15">
      <c r="A26" s="149"/>
      <c r="B26" s="56" t="s">
        <v>87</v>
      </c>
    </row>
    <row r="27" spans="1:2" ht="40.5" customHeight="1" x14ac:dyDescent="0.15">
      <c r="A27" s="148" t="s">
        <v>45</v>
      </c>
      <c r="B27" s="58" t="s">
        <v>141</v>
      </c>
    </row>
    <row r="28" spans="1:2" ht="26.25" customHeight="1" x14ac:dyDescent="0.15">
      <c r="A28" s="149"/>
      <c r="B28" s="56" t="s">
        <v>87</v>
      </c>
    </row>
    <row r="29" spans="1:2" ht="26.25" customHeight="1" x14ac:dyDescent="0.15">
      <c r="A29" s="148" t="s">
        <v>46</v>
      </c>
      <c r="B29" s="57" t="s">
        <v>109</v>
      </c>
    </row>
    <row r="30" spans="1:2" ht="26.25" customHeight="1" x14ac:dyDescent="0.15">
      <c r="A30" s="149"/>
      <c r="B30" s="56" t="s">
        <v>87</v>
      </c>
    </row>
    <row r="31" spans="1:2" ht="26.25" customHeight="1" x14ac:dyDescent="0.15">
      <c r="A31" s="148" t="s">
        <v>47</v>
      </c>
      <c r="B31" s="57" t="s">
        <v>110</v>
      </c>
    </row>
    <row r="32" spans="1:2" ht="26.25" customHeight="1" x14ac:dyDescent="0.15">
      <c r="A32" s="151"/>
      <c r="B32" s="59" t="s">
        <v>87</v>
      </c>
    </row>
    <row r="33" spans="1:1" x14ac:dyDescent="0.15">
      <c r="A33" s="19"/>
    </row>
  </sheetData>
  <mergeCells count="16">
    <mergeCell ref="A23:A24"/>
    <mergeCell ref="A25:A26"/>
    <mergeCell ref="A27:A28"/>
    <mergeCell ref="A29:A30"/>
    <mergeCell ref="A31:A32"/>
    <mergeCell ref="A6:B7"/>
    <mergeCell ref="A4:B4"/>
    <mergeCell ref="A2:B2"/>
    <mergeCell ref="A1:B1"/>
    <mergeCell ref="A21:A22"/>
    <mergeCell ref="A9:A10"/>
    <mergeCell ref="A11:A12"/>
    <mergeCell ref="A13:A14"/>
    <mergeCell ref="A15:A16"/>
    <mergeCell ref="A17:A18"/>
    <mergeCell ref="A19:A20"/>
  </mergeCells>
  <phoneticPr fontId="2" type="Hiragan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B1:AU145"/>
  <sheetViews>
    <sheetView view="pageBreakPreview" zoomScaleNormal="100" zoomScaleSheetLayoutView="100" workbookViewId="0">
      <selection activeCell="F6" sqref="F6"/>
    </sheetView>
  </sheetViews>
  <sheetFormatPr defaultRowHeight="13.5" x14ac:dyDescent="0.15"/>
  <cols>
    <col min="1" max="1" width="1.25" customWidth="1"/>
    <col min="2" max="2" width="17.5" customWidth="1"/>
    <col min="3" max="3" width="3.125" style="37" customWidth="1"/>
    <col min="4" max="4" width="9" style="7" customWidth="1"/>
    <col min="5" max="5" width="21.25" style="1" customWidth="1"/>
    <col min="6" max="17" width="4.375" style="30" customWidth="1"/>
    <col min="18" max="19" width="7.5" customWidth="1"/>
    <col min="20" max="20" width="5" customWidth="1"/>
    <col min="21" max="26" width="11.25" customWidth="1"/>
    <col min="27" max="27" width="5.25" customWidth="1"/>
    <col min="28" max="33" width="11.125" customWidth="1"/>
    <col min="34" max="34" width="13.375" customWidth="1"/>
    <col min="35" max="45" width="4.125" style="13" customWidth="1"/>
    <col min="47" max="47" width="20.625" customWidth="1"/>
  </cols>
  <sheetData>
    <row r="1" spans="2:47" ht="38.25" customHeight="1" x14ac:dyDescent="0.15">
      <c r="B1" s="142"/>
      <c r="C1" s="142"/>
      <c r="D1" s="142"/>
      <c r="E1" s="143"/>
      <c r="F1" s="152" t="s">
        <v>132</v>
      </c>
      <c r="G1" s="152"/>
      <c r="H1" s="152"/>
      <c r="I1" s="152"/>
      <c r="J1" s="152"/>
      <c r="K1" s="152"/>
      <c r="L1" s="152"/>
      <c r="M1" s="152"/>
      <c r="N1" s="152"/>
      <c r="O1" s="152"/>
      <c r="P1" s="152"/>
      <c r="Q1" s="152"/>
    </row>
    <row r="2" spans="2:47" x14ac:dyDescent="0.15">
      <c r="F2" s="1" t="s">
        <v>54</v>
      </c>
      <c r="T2" s="53"/>
      <c r="U2" s="53" t="s">
        <v>33</v>
      </c>
      <c r="V2" s="53"/>
      <c r="W2" s="53"/>
      <c r="X2" s="53"/>
      <c r="Y2" s="53"/>
      <c r="Z2" s="53"/>
      <c r="AA2" s="53"/>
      <c r="AB2" s="53"/>
      <c r="AC2" s="53"/>
      <c r="AD2" s="53"/>
      <c r="AE2" s="53"/>
      <c r="AF2" s="53"/>
      <c r="AG2" s="53"/>
      <c r="AN2" s="13" t="s">
        <v>5</v>
      </c>
      <c r="AO2" s="13">
        <f>COUNTIF($D$4:$D$101,"男")</f>
        <v>3</v>
      </c>
      <c r="AP2" s="13" t="s">
        <v>6</v>
      </c>
      <c r="AQ2" s="13">
        <f>COUNTIF($D$4:$D$101,"女")</f>
        <v>2</v>
      </c>
      <c r="AR2" s="13" t="s">
        <v>12</v>
      </c>
      <c r="AS2" s="13">
        <f>AO2+AQ2</f>
        <v>5</v>
      </c>
    </row>
    <row r="3" spans="2:47" x14ac:dyDescent="0.15">
      <c r="B3" s="42" t="s">
        <v>112</v>
      </c>
      <c r="C3" s="43" t="s">
        <v>53</v>
      </c>
      <c r="D3" s="42" t="s">
        <v>3</v>
      </c>
      <c r="E3" s="44" t="s">
        <v>4</v>
      </c>
      <c r="F3" s="44">
        <v>1</v>
      </c>
      <c r="G3" s="44">
        <v>2</v>
      </c>
      <c r="H3" s="44">
        <v>3</v>
      </c>
      <c r="I3" s="44">
        <v>4</v>
      </c>
      <c r="J3" s="44">
        <v>5</v>
      </c>
      <c r="K3" s="44">
        <v>6</v>
      </c>
      <c r="L3" s="44">
        <v>7</v>
      </c>
      <c r="M3" s="44">
        <v>8</v>
      </c>
      <c r="N3" s="44">
        <v>9</v>
      </c>
      <c r="O3" s="44">
        <v>10</v>
      </c>
      <c r="P3" s="44">
        <v>11</v>
      </c>
      <c r="Q3" s="44">
        <v>12</v>
      </c>
      <c r="T3" s="53"/>
      <c r="U3" s="53" t="str">
        <f>B4&amp;"中学校　　　"&amp;B6&amp;"年"&amp;B8&amp;"組　　　　　単元名　：　"&amp;B10</f>
        <v>○中学校　　　1年1組　　　　　単元名　：　１年「身近な物理現象」</v>
      </c>
      <c r="V3" s="53"/>
      <c r="W3" s="53"/>
      <c r="X3" s="53"/>
      <c r="Y3" s="53"/>
      <c r="Z3" s="53"/>
      <c r="AA3" s="53"/>
      <c r="AB3" s="53"/>
      <c r="AC3" s="53"/>
      <c r="AD3" s="53"/>
      <c r="AE3" s="53"/>
      <c r="AF3" s="53"/>
      <c r="AG3" s="53"/>
      <c r="AJ3" s="13">
        <v>1</v>
      </c>
      <c r="AL3" s="13">
        <v>1</v>
      </c>
      <c r="AM3" s="13">
        <v>3</v>
      </c>
    </row>
    <row r="4" spans="2:47" ht="13.5" customHeight="1" x14ac:dyDescent="0.15">
      <c r="B4" s="34" t="s">
        <v>115</v>
      </c>
      <c r="C4" s="38">
        <v>1</v>
      </c>
      <c r="D4" s="41" t="s">
        <v>0</v>
      </c>
      <c r="E4" s="50">
        <v>433344444333</v>
      </c>
      <c r="F4" s="51" t="str">
        <f>MID($E4,1,1)</f>
        <v>4</v>
      </c>
      <c r="G4" s="51" t="str">
        <f>MID($E4,2,1)</f>
        <v>3</v>
      </c>
      <c r="H4" s="51" t="str">
        <f>MID($E4,3,1)</f>
        <v>3</v>
      </c>
      <c r="I4" s="51" t="str">
        <f>MID($E4,4,1)</f>
        <v>3</v>
      </c>
      <c r="J4" s="51" t="str">
        <f>MID($E4,5,1)</f>
        <v>4</v>
      </c>
      <c r="K4" s="51" t="str">
        <f>MID($E4,6,1)</f>
        <v>4</v>
      </c>
      <c r="L4" s="51" t="str">
        <f>MID($E4,7,1)</f>
        <v>4</v>
      </c>
      <c r="M4" s="51" t="str">
        <f>MID($E4,8,1)</f>
        <v>4</v>
      </c>
      <c r="N4" s="51" t="str">
        <f>MID($E4,9,1)</f>
        <v>4</v>
      </c>
      <c r="O4" s="51" t="str">
        <f>MID($E4,10,1)</f>
        <v>3</v>
      </c>
      <c r="P4" s="51" t="str">
        <f>MID($E4,11,1)</f>
        <v>3</v>
      </c>
      <c r="Q4" s="51" t="str">
        <f>MID($E4,12,1)</f>
        <v>3</v>
      </c>
      <c r="T4" s="53"/>
      <c r="U4" s="53"/>
      <c r="V4" s="53"/>
      <c r="W4" s="53"/>
      <c r="X4" s="53"/>
      <c r="Y4" s="53"/>
      <c r="Z4" s="53"/>
      <c r="AA4" s="53"/>
      <c r="AB4" s="53"/>
      <c r="AC4" s="53"/>
      <c r="AD4" s="53"/>
      <c r="AE4" s="53"/>
      <c r="AF4" s="53"/>
      <c r="AG4" s="53"/>
      <c r="AI4" s="13" t="s">
        <v>3</v>
      </c>
      <c r="AJ4" s="13">
        <f>AJ3</f>
        <v>1</v>
      </c>
      <c r="AK4" s="13" t="s">
        <v>3</v>
      </c>
      <c r="AL4" s="13">
        <f>AL3</f>
        <v>1</v>
      </c>
      <c r="AO4" s="13" t="s">
        <v>7</v>
      </c>
      <c r="AP4" s="13" t="s">
        <v>8</v>
      </c>
      <c r="AQ4" s="13" t="s">
        <v>9</v>
      </c>
      <c r="AR4" s="13" t="s">
        <v>10</v>
      </c>
      <c r="AS4" s="13" t="s">
        <v>2</v>
      </c>
      <c r="AU4" s="13" t="s">
        <v>116</v>
      </c>
    </row>
    <row r="5" spans="2:47" ht="13.5" customHeight="1" x14ac:dyDescent="0.15">
      <c r="B5" s="42" t="s">
        <v>113</v>
      </c>
      <c r="C5" s="38">
        <v>2</v>
      </c>
      <c r="D5" s="41" t="s">
        <v>1</v>
      </c>
      <c r="E5" s="50">
        <v>332332333333</v>
      </c>
      <c r="F5" s="51" t="str">
        <f t="shared" ref="F5:F68" si="0">MID($E5,1,1)</f>
        <v>3</v>
      </c>
      <c r="G5" s="51" t="str">
        <f t="shared" ref="G5:G68" si="1">MID($E5,2,1)</f>
        <v>3</v>
      </c>
      <c r="H5" s="51" t="str">
        <f t="shared" ref="H5:H68" si="2">MID($E5,3,1)</f>
        <v>2</v>
      </c>
      <c r="I5" s="51" t="str">
        <f t="shared" ref="I5:I68" si="3">MID($E5,4,1)</f>
        <v>3</v>
      </c>
      <c r="J5" s="51" t="str">
        <f t="shared" ref="J5:J68" si="4">MID($E5,5,1)</f>
        <v>3</v>
      </c>
      <c r="K5" s="51" t="str">
        <f t="shared" ref="K5:K68" si="5">MID($E5,6,1)</f>
        <v>2</v>
      </c>
      <c r="L5" s="51" t="str">
        <f t="shared" ref="L5:L68" si="6">MID($E5,7,1)</f>
        <v>3</v>
      </c>
      <c r="M5" s="51" t="str">
        <f t="shared" ref="M5:M68" si="7">MID($E5,8,1)</f>
        <v>3</v>
      </c>
      <c r="N5" s="51" t="str">
        <f t="shared" ref="N5:N68" si="8">MID($E5,9,1)</f>
        <v>3</v>
      </c>
      <c r="O5" s="51" t="str">
        <f t="shared" ref="O5:O68" si="9">MID($E5,10,1)</f>
        <v>3</v>
      </c>
      <c r="P5" s="51" t="str">
        <f t="shared" ref="P5:P68" si="10">MID($E5,11,1)</f>
        <v>3</v>
      </c>
      <c r="Q5" s="51" t="str">
        <f t="shared" ref="Q5:Q68" si="11">MID($E5,12,1)</f>
        <v>3</v>
      </c>
      <c r="T5" s="53"/>
      <c r="U5" s="157" t="s">
        <v>13</v>
      </c>
      <c r="V5" s="158"/>
      <c r="W5" s="158"/>
      <c r="X5" s="158"/>
      <c r="Y5" s="158"/>
      <c r="Z5" s="159"/>
      <c r="AA5" s="53"/>
      <c r="AB5" s="157" t="s">
        <v>18</v>
      </c>
      <c r="AC5" s="158"/>
      <c r="AD5" s="158"/>
      <c r="AE5" s="158"/>
      <c r="AF5" s="158"/>
      <c r="AG5" s="159"/>
      <c r="AI5" s="13" t="str">
        <f>"=男"</f>
        <v>=男</v>
      </c>
      <c r="AJ5" s="13" t="str">
        <f>"=4"</f>
        <v>=4</v>
      </c>
      <c r="AK5" s="13" t="str">
        <f>"=女"</f>
        <v>=女</v>
      </c>
      <c r="AL5" s="13" t="str">
        <f>"=4"</f>
        <v>=4</v>
      </c>
      <c r="AN5" s="13" t="s">
        <v>5</v>
      </c>
      <c r="AO5" s="14">
        <f>DCOUNTA($D$3:$Q$96,AM3,AI4:AJ5)/$AO$2</f>
        <v>0.66666666666666663</v>
      </c>
      <c r="AP5" s="14">
        <f>DCOUNTA($D$3:$Q$96,AM3,AI6:AJ7)/$AO$2</f>
        <v>0.33333333333333331</v>
      </c>
      <c r="AQ5" s="14">
        <f>DCOUNTA($D$3:$Q$96,AM3,AI8:AJ9)/$AO$2</f>
        <v>0</v>
      </c>
      <c r="AR5" s="14">
        <f>DCOUNTA($D$3:$Q$96,AM3,AI10:AJ11)/$AO$2</f>
        <v>0</v>
      </c>
      <c r="AS5" s="14">
        <f>DCOUNTA($D$3:$Q$96,AM3,AI12:AJ13)/$AO$2</f>
        <v>0</v>
      </c>
      <c r="AU5" t="s">
        <v>117</v>
      </c>
    </row>
    <row r="6" spans="2:47" ht="13.5" customHeight="1" x14ac:dyDescent="0.15">
      <c r="B6" s="34">
        <v>1</v>
      </c>
      <c r="C6" s="38">
        <v>3</v>
      </c>
      <c r="D6" s="41" t="s">
        <v>0</v>
      </c>
      <c r="E6" s="50">
        <v>323333232214</v>
      </c>
      <c r="F6" s="51" t="str">
        <f t="shared" si="0"/>
        <v>3</v>
      </c>
      <c r="G6" s="51" t="str">
        <f t="shared" si="1"/>
        <v>2</v>
      </c>
      <c r="H6" s="51" t="str">
        <f t="shared" si="2"/>
        <v>3</v>
      </c>
      <c r="I6" s="51" t="str">
        <f t="shared" si="3"/>
        <v>3</v>
      </c>
      <c r="J6" s="51" t="str">
        <f t="shared" si="4"/>
        <v>3</v>
      </c>
      <c r="K6" s="51" t="str">
        <f t="shared" si="5"/>
        <v>3</v>
      </c>
      <c r="L6" s="51" t="str">
        <f t="shared" si="6"/>
        <v>2</v>
      </c>
      <c r="M6" s="51" t="str">
        <f t="shared" si="7"/>
        <v>3</v>
      </c>
      <c r="N6" s="51" t="str">
        <f t="shared" si="8"/>
        <v>2</v>
      </c>
      <c r="O6" s="51" t="str">
        <f t="shared" si="9"/>
        <v>2</v>
      </c>
      <c r="P6" s="51" t="str">
        <f t="shared" si="10"/>
        <v>1</v>
      </c>
      <c r="Q6" s="51" t="str">
        <f t="shared" si="11"/>
        <v>4</v>
      </c>
      <c r="T6" s="53"/>
      <c r="U6" s="160"/>
      <c r="V6" s="161"/>
      <c r="W6" s="161"/>
      <c r="X6" s="161"/>
      <c r="Y6" s="161"/>
      <c r="Z6" s="162"/>
      <c r="AA6" s="53"/>
      <c r="AB6" s="160"/>
      <c r="AC6" s="161"/>
      <c r="AD6" s="161"/>
      <c r="AE6" s="161"/>
      <c r="AF6" s="161"/>
      <c r="AG6" s="162"/>
      <c r="AI6" s="13" t="s">
        <v>3</v>
      </c>
      <c r="AJ6" s="13">
        <f>AJ3</f>
        <v>1</v>
      </c>
      <c r="AK6" s="13" t="s">
        <v>3</v>
      </c>
      <c r="AL6" s="13">
        <f>AL3</f>
        <v>1</v>
      </c>
      <c r="AN6" s="13" t="s">
        <v>6</v>
      </c>
      <c r="AO6" s="14">
        <f>DCOUNTA($D$3:$Q$96,AM3,AK4:AL5)/$AQ$2</f>
        <v>0.5</v>
      </c>
      <c r="AP6" s="14">
        <f>DCOUNTA($D$3:$Q$96,AM3,AK6:AL7)/$AQ$2</f>
        <v>0.5</v>
      </c>
      <c r="AQ6" s="14">
        <f>DCOUNTA($D$3:$Q$96,AM3,AK8:AL9)/$AQ$2</f>
        <v>0</v>
      </c>
      <c r="AR6" s="14">
        <f>DCOUNTA($D$3:$Q$96,AM3,AK10:AL11)/$AQ$2</f>
        <v>0</v>
      </c>
      <c r="AS6" s="14">
        <f>DCOUNTA($D$3:$Q$96,AM3,AK12:AL13)/$AQ$2</f>
        <v>0</v>
      </c>
      <c r="AU6" t="s">
        <v>122</v>
      </c>
    </row>
    <row r="7" spans="2:47" ht="16.5" customHeight="1" x14ac:dyDescent="0.15">
      <c r="B7" s="42" t="s">
        <v>114</v>
      </c>
      <c r="C7" s="38">
        <v>4</v>
      </c>
      <c r="D7" s="41" t="s">
        <v>1</v>
      </c>
      <c r="E7" s="50">
        <v>424244324414</v>
      </c>
      <c r="F7" s="51" t="str">
        <f t="shared" si="0"/>
        <v>4</v>
      </c>
      <c r="G7" s="51" t="str">
        <f t="shared" si="1"/>
        <v>2</v>
      </c>
      <c r="H7" s="51" t="str">
        <f t="shared" si="2"/>
        <v>4</v>
      </c>
      <c r="I7" s="51" t="str">
        <f t="shared" si="3"/>
        <v>2</v>
      </c>
      <c r="J7" s="51" t="str">
        <f t="shared" si="4"/>
        <v>4</v>
      </c>
      <c r="K7" s="51" t="str">
        <f t="shared" si="5"/>
        <v>4</v>
      </c>
      <c r="L7" s="51" t="str">
        <f t="shared" si="6"/>
        <v>3</v>
      </c>
      <c r="M7" s="51" t="str">
        <f t="shared" si="7"/>
        <v>2</v>
      </c>
      <c r="N7" s="51" t="str">
        <f t="shared" si="8"/>
        <v>4</v>
      </c>
      <c r="O7" s="51" t="str">
        <f t="shared" si="9"/>
        <v>4</v>
      </c>
      <c r="P7" s="51" t="str">
        <f t="shared" si="10"/>
        <v>1</v>
      </c>
      <c r="Q7" s="51" t="str">
        <f t="shared" si="11"/>
        <v>4</v>
      </c>
      <c r="T7" s="53"/>
      <c r="U7" s="160"/>
      <c r="V7" s="161"/>
      <c r="W7" s="161"/>
      <c r="X7" s="161"/>
      <c r="Y7" s="161"/>
      <c r="Z7" s="162"/>
      <c r="AA7" s="53"/>
      <c r="AB7" s="160"/>
      <c r="AC7" s="161"/>
      <c r="AD7" s="161"/>
      <c r="AE7" s="161"/>
      <c r="AF7" s="161"/>
      <c r="AG7" s="162"/>
      <c r="AI7" s="13" t="str">
        <f>"=男"</f>
        <v>=男</v>
      </c>
      <c r="AJ7" s="13" t="str">
        <f>"=3"</f>
        <v>=3</v>
      </c>
      <c r="AK7" s="13" t="str">
        <f>"=女"</f>
        <v>=女</v>
      </c>
      <c r="AL7" s="13" t="str">
        <f>"=3"</f>
        <v>=3</v>
      </c>
      <c r="AN7" s="13" t="s">
        <v>11</v>
      </c>
      <c r="AO7" s="14">
        <f>(AO5*$AO$2+AO6*$AQ$2)/$AS$2</f>
        <v>0.6</v>
      </c>
      <c r="AP7" s="14">
        <f>(AP5*$AO$2+AP6*$AQ$2)/$AS$2</f>
        <v>0.4</v>
      </c>
      <c r="AQ7" s="14">
        <f>(AQ5*$AO$2+AQ6*$AQ$2)/$AS$2</f>
        <v>0</v>
      </c>
      <c r="AR7" s="14">
        <f>(AR5*$AO$2+AR6*$AQ$2)/$AS$2</f>
        <v>0</v>
      </c>
      <c r="AS7" s="14">
        <f>(AS5*$AO$2+AS6*$AQ$2)/$AS$2</f>
        <v>0</v>
      </c>
      <c r="AU7" t="s">
        <v>117</v>
      </c>
    </row>
    <row r="8" spans="2:47" ht="14.25" x14ac:dyDescent="0.15">
      <c r="B8" s="34">
        <v>1</v>
      </c>
      <c r="C8" s="38">
        <v>5</v>
      </c>
      <c r="D8" s="41" t="s">
        <v>0</v>
      </c>
      <c r="E8" s="50">
        <v>433334343334</v>
      </c>
      <c r="F8" s="51" t="str">
        <f t="shared" si="0"/>
        <v>4</v>
      </c>
      <c r="G8" s="51" t="str">
        <f t="shared" si="1"/>
        <v>3</v>
      </c>
      <c r="H8" s="51" t="str">
        <f t="shared" si="2"/>
        <v>3</v>
      </c>
      <c r="I8" s="51" t="str">
        <f t="shared" si="3"/>
        <v>3</v>
      </c>
      <c r="J8" s="51" t="str">
        <f t="shared" si="4"/>
        <v>3</v>
      </c>
      <c r="K8" s="51" t="str">
        <f t="shared" si="5"/>
        <v>4</v>
      </c>
      <c r="L8" s="51" t="str">
        <f t="shared" si="6"/>
        <v>3</v>
      </c>
      <c r="M8" s="51" t="str">
        <f t="shared" si="7"/>
        <v>4</v>
      </c>
      <c r="N8" s="51" t="str">
        <f t="shared" si="8"/>
        <v>3</v>
      </c>
      <c r="O8" s="51" t="str">
        <f t="shared" si="9"/>
        <v>3</v>
      </c>
      <c r="P8" s="51" t="str">
        <f t="shared" si="10"/>
        <v>3</v>
      </c>
      <c r="Q8" s="51" t="str">
        <f t="shared" si="11"/>
        <v>4</v>
      </c>
      <c r="T8" s="53"/>
      <c r="U8" s="133"/>
      <c r="V8" s="134"/>
      <c r="W8" s="134"/>
      <c r="X8" s="134"/>
      <c r="Y8" s="134"/>
      <c r="Z8" s="135"/>
      <c r="AA8" s="53"/>
      <c r="AB8" s="133"/>
      <c r="AC8" s="134"/>
      <c r="AD8" s="134"/>
      <c r="AE8" s="134"/>
      <c r="AF8" s="134"/>
      <c r="AG8" s="135"/>
      <c r="AI8" s="13" t="s">
        <v>3</v>
      </c>
      <c r="AJ8" s="13">
        <f>AJ3</f>
        <v>1</v>
      </c>
      <c r="AK8" s="13" t="s">
        <v>3</v>
      </c>
      <c r="AL8" s="13">
        <f>AL3</f>
        <v>1</v>
      </c>
      <c r="AU8" t="s">
        <v>123</v>
      </c>
    </row>
    <row r="9" spans="2:47" ht="14.25" x14ac:dyDescent="0.15">
      <c r="B9" s="42" t="s">
        <v>129</v>
      </c>
      <c r="C9" s="38">
        <v>6</v>
      </c>
      <c r="D9" s="41"/>
      <c r="E9" s="50"/>
      <c r="F9" s="51"/>
      <c r="G9" s="51"/>
      <c r="H9" s="51"/>
      <c r="I9" s="51"/>
      <c r="J9" s="51"/>
      <c r="K9" s="51"/>
      <c r="L9" s="51"/>
      <c r="M9" s="51"/>
      <c r="N9" s="51"/>
      <c r="O9" s="51"/>
      <c r="P9" s="51"/>
      <c r="Q9" s="51"/>
      <c r="T9" s="53"/>
      <c r="U9" s="133"/>
      <c r="V9" s="134"/>
      <c r="W9" s="134"/>
      <c r="X9" s="134"/>
      <c r="Y9" s="134"/>
      <c r="Z9" s="135"/>
      <c r="AA9" s="53"/>
      <c r="AB9" s="133"/>
      <c r="AC9" s="134"/>
      <c r="AD9" s="134"/>
      <c r="AE9" s="134"/>
      <c r="AF9" s="134"/>
      <c r="AG9" s="135"/>
      <c r="AI9" s="13" t="str">
        <f>"=男"</f>
        <v>=男</v>
      </c>
      <c r="AJ9" s="13" t="str">
        <f>"=2"</f>
        <v>=2</v>
      </c>
      <c r="AK9" s="13" t="str">
        <f>"=女"</f>
        <v>=女</v>
      </c>
      <c r="AL9" s="13" t="str">
        <f>"=2"</f>
        <v>=2</v>
      </c>
      <c r="AN9" s="15" t="s">
        <v>34</v>
      </c>
      <c r="AO9" s="13">
        <f>AO7*$AS$2</f>
        <v>3</v>
      </c>
      <c r="AP9" s="13">
        <f>AP7*$AS$2</f>
        <v>2</v>
      </c>
      <c r="AQ9" s="13">
        <f>AQ7*$AS$2</f>
        <v>0</v>
      </c>
      <c r="AR9" s="13">
        <f>AR7*$AS$2</f>
        <v>0</v>
      </c>
      <c r="AS9" s="13">
        <f>AS7*$AS$2</f>
        <v>0</v>
      </c>
      <c r="AU9" t="s">
        <v>118</v>
      </c>
    </row>
    <row r="10" spans="2:47" ht="14.25" x14ac:dyDescent="0.15">
      <c r="B10" s="35" t="s">
        <v>116</v>
      </c>
      <c r="C10" s="38">
        <v>7</v>
      </c>
      <c r="D10" s="41"/>
      <c r="E10" s="50"/>
      <c r="F10" s="51"/>
      <c r="G10" s="51"/>
      <c r="H10" s="51"/>
      <c r="I10" s="51"/>
      <c r="J10" s="51"/>
      <c r="K10" s="51"/>
      <c r="L10" s="51"/>
      <c r="M10" s="51"/>
      <c r="N10" s="51"/>
      <c r="O10" s="51"/>
      <c r="P10" s="51"/>
      <c r="Q10" s="51"/>
      <c r="T10" s="53"/>
      <c r="U10" s="133"/>
      <c r="V10" s="134"/>
      <c r="W10" s="134"/>
      <c r="X10" s="134"/>
      <c r="Y10" s="134"/>
      <c r="Z10" s="135"/>
      <c r="AA10" s="53"/>
      <c r="AB10" s="133"/>
      <c r="AC10" s="134"/>
      <c r="AD10" s="134"/>
      <c r="AE10" s="134"/>
      <c r="AF10" s="134"/>
      <c r="AG10" s="135"/>
      <c r="AI10" s="13" t="s">
        <v>3</v>
      </c>
      <c r="AJ10" s="13">
        <f>AJ3</f>
        <v>1</v>
      </c>
      <c r="AK10" s="13" t="s">
        <v>3</v>
      </c>
      <c r="AL10" s="13">
        <f>AL3</f>
        <v>1</v>
      </c>
      <c r="AN10" s="13" t="s">
        <v>35</v>
      </c>
      <c r="AO10" s="16">
        <f>IFERROR((AO9*4+AP9*3+AQ9*2+AR9)/SUM(AO9:AR9),"")</f>
        <v>3.6</v>
      </c>
      <c r="AU10" t="s">
        <v>124</v>
      </c>
    </row>
    <row r="11" spans="2:47" ht="14.25" x14ac:dyDescent="0.15">
      <c r="C11" s="38">
        <v>8</v>
      </c>
      <c r="D11" s="41"/>
      <c r="E11" s="50"/>
      <c r="F11" s="51"/>
      <c r="G11" s="51"/>
      <c r="H11" s="51"/>
      <c r="I11" s="51"/>
      <c r="J11" s="51"/>
      <c r="K11" s="51"/>
      <c r="L11" s="51"/>
      <c r="M11" s="51"/>
      <c r="N11" s="51"/>
      <c r="O11" s="51"/>
      <c r="P11" s="51"/>
      <c r="Q11" s="51"/>
      <c r="T11" s="53"/>
      <c r="U11" s="133"/>
      <c r="V11" s="134"/>
      <c r="W11" s="134"/>
      <c r="X11" s="134"/>
      <c r="Y11" s="134"/>
      <c r="Z11" s="135"/>
      <c r="AA11" s="53"/>
      <c r="AB11" s="133"/>
      <c r="AC11" s="134"/>
      <c r="AD11" s="134"/>
      <c r="AE11" s="134"/>
      <c r="AF11" s="134"/>
      <c r="AG11" s="135"/>
      <c r="AI11" s="13" t="str">
        <f>"=男"</f>
        <v>=男</v>
      </c>
      <c r="AJ11" s="13" t="str">
        <f>"=1"</f>
        <v>=1</v>
      </c>
      <c r="AK11" s="13" t="str">
        <f>"=女"</f>
        <v>=女</v>
      </c>
      <c r="AL11" s="13" t="str">
        <f>"=1"</f>
        <v>=1</v>
      </c>
      <c r="AU11" t="s">
        <v>125</v>
      </c>
    </row>
    <row r="12" spans="2:47" ht="14.25" x14ac:dyDescent="0.15">
      <c r="B12" s="40" t="s">
        <v>130</v>
      </c>
      <c r="C12" s="38">
        <v>9</v>
      </c>
      <c r="D12" s="41"/>
      <c r="E12" s="50"/>
      <c r="F12" s="51"/>
      <c r="G12" s="51"/>
      <c r="H12" s="51"/>
      <c r="I12" s="51"/>
      <c r="J12" s="51"/>
      <c r="K12" s="51"/>
      <c r="L12" s="51"/>
      <c r="M12" s="51"/>
      <c r="N12" s="51"/>
      <c r="O12" s="51"/>
      <c r="P12" s="51"/>
      <c r="Q12" s="51"/>
      <c r="T12" s="53"/>
      <c r="U12" s="133"/>
      <c r="V12" s="134"/>
      <c r="W12" s="134"/>
      <c r="X12" s="134"/>
      <c r="Y12" s="134"/>
      <c r="Z12" s="135"/>
      <c r="AA12" s="53"/>
      <c r="AB12" s="133"/>
      <c r="AC12" s="134"/>
      <c r="AD12" s="134"/>
      <c r="AE12" s="134"/>
      <c r="AF12" s="134"/>
      <c r="AG12" s="135"/>
      <c r="AI12" s="13" t="s">
        <v>3</v>
      </c>
      <c r="AJ12" s="13">
        <f>AJ3</f>
        <v>1</v>
      </c>
      <c r="AK12" s="13" t="s">
        <v>3</v>
      </c>
      <c r="AL12" s="13">
        <f>AL3</f>
        <v>1</v>
      </c>
      <c r="AU12" t="s">
        <v>119</v>
      </c>
    </row>
    <row r="13" spans="2:47" ht="14.25" x14ac:dyDescent="0.15">
      <c r="B13" s="153" t="s">
        <v>133</v>
      </c>
      <c r="C13" s="39">
        <v>10</v>
      </c>
      <c r="D13" s="41"/>
      <c r="E13" s="50"/>
      <c r="F13" s="51"/>
      <c r="G13" s="51"/>
      <c r="H13" s="51"/>
      <c r="I13" s="51"/>
      <c r="J13" s="51"/>
      <c r="K13" s="51"/>
      <c r="L13" s="51"/>
      <c r="M13" s="51"/>
      <c r="N13" s="51"/>
      <c r="O13" s="51"/>
      <c r="P13" s="51"/>
      <c r="Q13" s="51"/>
      <c r="T13" s="53"/>
      <c r="U13" s="133"/>
      <c r="V13" s="134"/>
      <c r="W13" s="134"/>
      <c r="X13" s="134"/>
      <c r="Y13" s="134"/>
      <c r="Z13" s="135"/>
      <c r="AA13" s="53"/>
      <c r="AB13" s="133"/>
      <c r="AC13" s="134"/>
      <c r="AD13" s="134"/>
      <c r="AE13" s="134"/>
      <c r="AF13" s="134"/>
      <c r="AG13" s="135"/>
      <c r="AI13" s="13" t="str">
        <f>"=男"</f>
        <v>=男</v>
      </c>
      <c r="AJ13" s="13" t="str">
        <f>"=9"</f>
        <v>=9</v>
      </c>
      <c r="AK13" s="13" t="str">
        <f>"=女"</f>
        <v>=女</v>
      </c>
      <c r="AL13" s="13" t="str">
        <f>"=9"</f>
        <v>=9</v>
      </c>
      <c r="AU13" t="s">
        <v>120</v>
      </c>
    </row>
    <row r="14" spans="2:47" ht="13.5" customHeight="1" x14ac:dyDescent="0.15">
      <c r="B14" s="153"/>
      <c r="C14" s="39">
        <v>11</v>
      </c>
      <c r="D14" s="41"/>
      <c r="E14" s="50"/>
      <c r="F14" s="51"/>
      <c r="G14" s="51"/>
      <c r="H14" s="51"/>
      <c r="I14" s="51"/>
      <c r="J14" s="51"/>
      <c r="K14" s="51"/>
      <c r="L14" s="51"/>
      <c r="M14" s="51"/>
      <c r="N14" s="51"/>
      <c r="O14" s="51"/>
      <c r="P14" s="51"/>
      <c r="Q14" s="51"/>
      <c r="T14" s="53"/>
      <c r="U14" s="133"/>
      <c r="V14" s="134"/>
      <c r="W14" s="134"/>
      <c r="X14" s="134"/>
      <c r="Y14" s="134"/>
      <c r="Z14" s="135"/>
      <c r="AA14" s="53"/>
      <c r="AB14" s="133"/>
      <c r="AC14" s="134"/>
      <c r="AD14" s="134"/>
      <c r="AE14" s="134"/>
      <c r="AF14" s="134"/>
      <c r="AG14" s="135"/>
      <c r="AU14" t="s">
        <v>121</v>
      </c>
    </row>
    <row r="15" spans="2:47" ht="14.25" x14ac:dyDescent="0.15">
      <c r="B15" s="46"/>
      <c r="C15" s="39">
        <v>12</v>
      </c>
      <c r="D15" s="41"/>
      <c r="E15" s="50"/>
      <c r="F15" s="51"/>
      <c r="G15" s="51"/>
      <c r="H15" s="51"/>
      <c r="I15" s="51"/>
      <c r="J15" s="51"/>
      <c r="K15" s="51"/>
      <c r="L15" s="51"/>
      <c r="M15" s="51"/>
      <c r="N15" s="51"/>
      <c r="O15" s="51"/>
      <c r="P15" s="51"/>
      <c r="Q15" s="51"/>
      <c r="T15" s="53"/>
      <c r="U15" s="133"/>
      <c r="V15" s="134"/>
      <c r="W15" s="134"/>
      <c r="X15" s="134"/>
      <c r="Y15" s="134"/>
      <c r="Z15" s="135"/>
      <c r="AA15" s="53"/>
      <c r="AB15" s="133"/>
      <c r="AC15" s="134"/>
      <c r="AD15" s="134"/>
      <c r="AE15" s="134"/>
      <c r="AF15" s="134"/>
      <c r="AG15" s="135"/>
      <c r="AJ15" s="13">
        <v>2</v>
      </c>
      <c r="AL15" s="13">
        <v>2</v>
      </c>
      <c r="AM15" s="13">
        <v>4</v>
      </c>
      <c r="AU15" t="s">
        <v>126</v>
      </c>
    </row>
    <row r="16" spans="2:47" ht="13.5" customHeight="1" x14ac:dyDescent="0.15">
      <c r="B16" s="154" t="s">
        <v>134</v>
      </c>
      <c r="C16" s="39">
        <v>13</v>
      </c>
      <c r="D16" s="41"/>
      <c r="E16" s="50"/>
      <c r="F16" s="51"/>
      <c r="G16" s="51"/>
      <c r="H16" s="51"/>
      <c r="I16" s="51"/>
      <c r="J16" s="51"/>
      <c r="K16" s="51"/>
      <c r="L16" s="51"/>
      <c r="M16" s="51"/>
      <c r="N16" s="51"/>
      <c r="O16" s="51"/>
      <c r="P16" s="51"/>
      <c r="Q16" s="51"/>
      <c r="T16" s="53"/>
      <c r="U16" s="133"/>
      <c r="V16" s="134"/>
      <c r="W16" s="134"/>
      <c r="X16" s="134"/>
      <c r="Y16" s="134"/>
      <c r="Z16" s="135"/>
      <c r="AA16" s="53"/>
      <c r="AB16" s="133"/>
      <c r="AC16" s="134"/>
      <c r="AD16" s="134"/>
      <c r="AE16" s="134"/>
      <c r="AF16" s="134"/>
      <c r="AG16" s="135"/>
      <c r="AI16" s="13" t="s">
        <v>3</v>
      </c>
      <c r="AJ16" s="13">
        <f>AJ15</f>
        <v>2</v>
      </c>
      <c r="AK16" s="13" t="s">
        <v>3</v>
      </c>
      <c r="AL16" s="13">
        <f>AL15</f>
        <v>2</v>
      </c>
      <c r="AO16" s="13" t="s">
        <v>7</v>
      </c>
      <c r="AP16" s="13" t="s">
        <v>8</v>
      </c>
      <c r="AQ16" s="13" t="s">
        <v>9</v>
      </c>
      <c r="AR16" s="13" t="s">
        <v>10</v>
      </c>
      <c r="AS16" s="13" t="s">
        <v>2</v>
      </c>
      <c r="AU16" s="13" t="s">
        <v>127</v>
      </c>
    </row>
    <row r="17" spans="2:47" ht="14.25" x14ac:dyDescent="0.15">
      <c r="B17" s="154"/>
      <c r="C17" s="39">
        <v>14</v>
      </c>
      <c r="D17" s="41"/>
      <c r="E17" s="50"/>
      <c r="F17" s="51"/>
      <c r="G17" s="51"/>
      <c r="H17" s="51"/>
      <c r="I17" s="51"/>
      <c r="J17" s="51"/>
      <c r="K17" s="51"/>
      <c r="L17" s="51"/>
      <c r="M17" s="51"/>
      <c r="N17" s="51"/>
      <c r="O17" s="51"/>
      <c r="P17" s="51"/>
      <c r="Q17" s="51"/>
      <c r="T17" s="53"/>
      <c r="U17" s="133"/>
      <c r="V17" s="134"/>
      <c r="W17" s="134"/>
      <c r="X17" s="134"/>
      <c r="Y17" s="134"/>
      <c r="Z17" s="135"/>
      <c r="AA17" s="53"/>
      <c r="AB17" s="133"/>
      <c r="AC17" s="134"/>
      <c r="AD17" s="134"/>
      <c r="AE17" s="134"/>
      <c r="AF17" s="134"/>
      <c r="AG17" s="135"/>
      <c r="AI17" s="13" t="str">
        <f>"=男"</f>
        <v>=男</v>
      </c>
      <c r="AJ17" s="13" t="str">
        <f>"=4"</f>
        <v>=4</v>
      </c>
      <c r="AK17" s="13" t="str">
        <f>"=女"</f>
        <v>=女</v>
      </c>
      <c r="AL17" s="13" t="str">
        <f>"=4"</f>
        <v>=4</v>
      </c>
      <c r="AN17" s="13" t="s">
        <v>5</v>
      </c>
      <c r="AO17" s="14">
        <f>DCOUNTA($D$3:$Q$96,AM15,AI16:AJ17)/$AO$2</f>
        <v>0</v>
      </c>
      <c r="AP17" s="14">
        <f>DCOUNTA($D$3:$Q$96,AM15,AI18:AJ19)/$AO$2</f>
        <v>0.66666666666666663</v>
      </c>
      <c r="AQ17" s="14">
        <f>DCOUNTA($D$3:$Q$96,AM15,AI20:AJ21)/$AO$2</f>
        <v>0.33333333333333331</v>
      </c>
      <c r="AR17" s="14">
        <f>DCOUNTA($D$3:$Q$96,AM15,AI22:AJ23)/$AO$2</f>
        <v>0</v>
      </c>
      <c r="AS17" s="14">
        <f>DCOUNTA($D$3:$Q$96,AM15,AI24:AJ25)/$AO$2</f>
        <v>0</v>
      </c>
      <c r="AU17" t="s">
        <v>128</v>
      </c>
    </row>
    <row r="18" spans="2:47" ht="13.5" customHeight="1" x14ac:dyDescent="0.15">
      <c r="B18" s="154"/>
      <c r="C18" s="39">
        <v>15</v>
      </c>
      <c r="D18" s="41"/>
      <c r="E18" s="50"/>
      <c r="F18" s="51"/>
      <c r="G18" s="51"/>
      <c r="H18" s="51"/>
      <c r="I18" s="51"/>
      <c r="J18" s="51"/>
      <c r="K18" s="51"/>
      <c r="L18" s="51"/>
      <c r="M18" s="51"/>
      <c r="N18" s="51"/>
      <c r="O18" s="51"/>
      <c r="P18" s="51"/>
      <c r="Q18" s="51"/>
      <c r="T18" s="53"/>
      <c r="U18" s="133"/>
      <c r="V18" s="136" t="s">
        <v>14</v>
      </c>
      <c r="W18" s="136"/>
      <c r="X18" s="136" t="s">
        <v>16</v>
      </c>
      <c r="Y18" s="134"/>
      <c r="Z18" s="135"/>
      <c r="AA18" s="53"/>
      <c r="AB18" s="133"/>
      <c r="AC18" s="136" t="s">
        <v>19</v>
      </c>
      <c r="AD18" s="136"/>
      <c r="AE18" s="136" t="s">
        <v>21</v>
      </c>
      <c r="AF18" s="134"/>
      <c r="AG18" s="135"/>
      <c r="AI18" s="13" t="s">
        <v>3</v>
      </c>
      <c r="AJ18" s="13">
        <f>AJ15</f>
        <v>2</v>
      </c>
      <c r="AK18" s="13" t="s">
        <v>3</v>
      </c>
      <c r="AL18" s="13">
        <f>AL15</f>
        <v>2</v>
      </c>
      <c r="AN18" s="13" t="s">
        <v>6</v>
      </c>
      <c r="AO18" s="14">
        <f>DCOUNTA($D$3:$Q$96,AM15,AK16:AL17)/$AQ$2</f>
        <v>0</v>
      </c>
      <c r="AP18" s="14">
        <f>DCOUNTA($D$3:$Q$96,AM15,AK18:AL19)/$AQ$2</f>
        <v>0.5</v>
      </c>
      <c r="AQ18" s="14">
        <f>DCOUNTA($D$3:$Q$96,AM15,AK20:AL21)/$AQ$2</f>
        <v>0.5</v>
      </c>
      <c r="AR18" s="14">
        <f>DCOUNTA($D$3:$Q$96,AM15,AK22:AL23)/$AQ$2</f>
        <v>0</v>
      </c>
      <c r="AS18" s="14">
        <f>DCOUNTA($D$3:$Q$96,AM15,AK24:AL25)/$AQ$2</f>
        <v>0</v>
      </c>
    </row>
    <row r="19" spans="2:47" ht="14.25" x14ac:dyDescent="0.15">
      <c r="B19" s="154"/>
      <c r="C19" s="39">
        <v>16</v>
      </c>
      <c r="D19" s="41"/>
      <c r="E19" s="50"/>
      <c r="F19" s="51"/>
      <c r="G19" s="51"/>
      <c r="H19" s="51"/>
      <c r="I19" s="51"/>
      <c r="J19" s="51"/>
      <c r="K19" s="51"/>
      <c r="L19" s="51"/>
      <c r="M19" s="51"/>
      <c r="N19" s="51"/>
      <c r="O19" s="51"/>
      <c r="P19" s="51"/>
      <c r="Q19" s="51"/>
      <c r="T19" s="53"/>
      <c r="U19" s="137"/>
      <c r="V19" s="138" t="s">
        <v>15</v>
      </c>
      <c r="W19" s="138"/>
      <c r="X19" s="138" t="s">
        <v>17</v>
      </c>
      <c r="Y19" s="139"/>
      <c r="Z19" s="140"/>
      <c r="AA19" s="53"/>
      <c r="AB19" s="137"/>
      <c r="AC19" s="138" t="s">
        <v>20</v>
      </c>
      <c r="AD19" s="138"/>
      <c r="AE19" s="138" t="s">
        <v>22</v>
      </c>
      <c r="AF19" s="139"/>
      <c r="AG19" s="140"/>
      <c r="AI19" s="13" t="str">
        <f>"=男"</f>
        <v>=男</v>
      </c>
      <c r="AJ19" s="13" t="str">
        <f>"=3"</f>
        <v>=3</v>
      </c>
      <c r="AK19" s="13" t="str">
        <f>"=女"</f>
        <v>=女</v>
      </c>
      <c r="AL19" s="13" t="str">
        <f>"=3"</f>
        <v>=3</v>
      </c>
      <c r="AN19" s="13" t="s">
        <v>11</v>
      </c>
      <c r="AO19" s="14">
        <f>(AO17*$AO$2+AO18*$AQ$2)/$AS$2</f>
        <v>0</v>
      </c>
      <c r="AP19" s="14">
        <f>(AP17*$AO$2+AP18*$AQ$2)/$AS$2</f>
        <v>0.6</v>
      </c>
      <c r="AQ19" s="14">
        <f>(AQ17*$AO$2+AQ18*$AQ$2)/$AS$2</f>
        <v>0.4</v>
      </c>
      <c r="AR19" s="14">
        <f>(AR17*$AO$2+AR18*$AQ$2)/$AS$2</f>
        <v>0</v>
      </c>
      <c r="AS19" s="14">
        <f>(AS17*$AO$2+AS18*$AQ$2)/$AS$2</f>
        <v>0</v>
      </c>
    </row>
    <row r="20" spans="2:47" ht="14.25" x14ac:dyDescent="0.15">
      <c r="B20" s="155" t="s">
        <v>135</v>
      </c>
      <c r="C20" s="39">
        <v>17</v>
      </c>
      <c r="D20" s="41"/>
      <c r="E20" s="50"/>
      <c r="F20" s="51"/>
      <c r="G20" s="51"/>
      <c r="H20" s="51"/>
      <c r="I20" s="51"/>
      <c r="J20" s="51"/>
      <c r="K20" s="51"/>
      <c r="L20" s="51"/>
      <c r="M20" s="51"/>
      <c r="N20" s="51"/>
      <c r="O20" s="51"/>
      <c r="P20" s="51"/>
      <c r="Q20" s="51"/>
      <c r="T20" s="53"/>
      <c r="U20" s="53"/>
      <c r="V20" s="53"/>
      <c r="W20" s="53"/>
      <c r="X20" s="53"/>
      <c r="Y20" s="53"/>
      <c r="Z20" s="53"/>
      <c r="AA20" s="53"/>
      <c r="AB20" s="53"/>
      <c r="AC20" s="53"/>
      <c r="AD20" s="53"/>
      <c r="AE20" s="53"/>
      <c r="AF20" s="53"/>
      <c r="AG20" s="53"/>
      <c r="AI20" s="13" t="s">
        <v>3</v>
      </c>
      <c r="AJ20" s="13">
        <f>AJ15</f>
        <v>2</v>
      </c>
      <c r="AK20" s="13" t="s">
        <v>3</v>
      </c>
      <c r="AL20" s="13">
        <f>AL15</f>
        <v>2</v>
      </c>
    </row>
    <row r="21" spans="2:47" ht="13.5" customHeight="1" x14ac:dyDescent="0.15">
      <c r="B21" s="155"/>
      <c r="C21" s="39">
        <v>18</v>
      </c>
      <c r="D21" s="41"/>
      <c r="E21" s="50"/>
      <c r="F21" s="51"/>
      <c r="G21" s="51"/>
      <c r="H21" s="51"/>
      <c r="I21" s="51"/>
      <c r="J21" s="51"/>
      <c r="K21" s="51"/>
      <c r="L21" s="51"/>
      <c r="M21" s="51"/>
      <c r="N21" s="51"/>
      <c r="O21" s="51"/>
      <c r="P21" s="51"/>
      <c r="Q21" s="51"/>
      <c r="T21" s="53"/>
      <c r="U21" s="157" t="s">
        <v>157</v>
      </c>
      <c r="V21" s="158"/>
      <c r="W21" s="158"/>
      <c r="X21" s="158"/>
      <c r="Y21" s="158"/>
      <c r="Z21" s="159"/>
      <c r="AA21" s="53"/>
      <c r="AB21" s="157" t="s">
        <v>158</v>
      </c>
      <c r="AC21" s="158"/>
      <c r="AD21" s="158"/>
      <c r="AE21" s="158"/>
      <c r="AF21" s="158"/>
      <c r="AG21" s="159"/>
      <c r="AI21" s="13" t="str">
        <f>"=男"</f>
        <v>=男</v>
      </c>
      <c r="AJ21" s="13" t="str">
        <f>"=2"</f>
        <v>=2</v>
      </c>
      <c r="AK21" s="13" t="str">
        <f>"=女"</f>
        <v>=女</v>
      </c>
      <c r="AL21" s="13" t="str">
        <f>"=2"</f>
        <v>=2</v>
      </c>
      <c r="AN21" s="15" t="s">
        <v>34</v>
      </c>
      <c r="AO21" s="13">
        <f>AO19*$AS$2</f>
        <v>0</v>
      </c>
      <c r="AP21" s="13">
        <f>AP19*$AS$2</f>
        <v>3</v>
      </c>
      <c r="AQ21" s="13">
        <f>AQ19*$AS$2</f>
        <v>2</v>
      </c>
      <c r="AR21" s="13">
        <f>AR19*$AS$2</f>
        <v>0</v>
      </c>
      <c r="AS21" s="13">
        <f>AS19*$AS$2</f>
        <v>0</v>
      </c>
    </row>
    <row r="22" spans="2:47" ht="13.5" customHeight="1" x14ac:dyDescent="0.15">
      <c r="B22" s="155"/>
      <c r="C22" s="39">
        <v>19</v>
      </c>
      <c r="D22" s="41"/>
      <c r="E22" s="50"/>
      <c r="F22" s="51"/>
      <c r="G22" s="51"/>
      <c r="H22" s="51"/>
      <c r="I22" s="51"/>
      <c r="J22" s="51"/>
      <c r="K22" s="51"/>
      <c r="L22" s="51"/>
      <c r="M22" s="51"/>
      <c r="N22" s="51"/>
      <c r="O22" s="51"/>
      <c r="P22" s="51"/>
      <c r="Q22" s="51"/>
      <c r="T22" s="53"/>
      <c r="U22" s="160"/>
      <c r="V22" s="161"/>
      <c r="W22" s="161"/>
      <c r="X22" s="161"/>
      <c r="Y22" s="161"/>
      <c r="Z22" s="162"/>
      <c r="AA22" s="53"/>
      <c r="AB22" s="160"/>
      <c r="AC22" s="161"/>
      <c r="AD22" s="161"/>
      <c r="AE22" s="161"/>
      <c r="AF22" s="161"/>
      <c r="AG22" s="162"/>
      <c r="AI22" s="13" t="s">
        <v>3</v>
      </c>
      <c r="AJ22" s="13">
        <f>AJ15</f>
        <v>2</v>
      </c>
      <c r="AK22" s="13" t="s">
        <v>3</v>
      </c>
      <c r="AL22" s="13">
        <f>AL15</f>
        <v>2</v>
      </c>
      <c r="AN22" s="13" t="s">
        <v>35</v>
      </c>
      <c r="AO22" s="16">
        <f>IFERROR((AO21*4+AP21*3+AQ21*2+AR21)/SUM(AO21:AR21),"")</f>
        <v>2.6</v>
      </c>
    </row>
    <row r="23" spans="2:47" ht="13.5" customHeight="1" x14ac:dyDescent="0.15">
      <c r="B23" s="155"/>
      <c r="C23" s="39">
        <v>20</v>
      </c>
      <c r="D23" s="41"/>
      <c r="E23" s="50"/>
      <c r="F23" s="51"/>
      <c r="G23" s="51"/>
      <c r="H23" s="51"/>
      <c r="I23" s="51"/>
      <c r="J23" s="51"/>
      <c r="K23" s="51"/>
      <c r="L23" s="51"/>
      <c r="M23" s="51"/>
      <c r="N23" s="51"/>
      <c r="O23" s="51"/>
      <c r="P23" s="51"/>
      <c r="Q23" s="51"/>
      <c r="T23" s="53"/>
      <c r="U23" s="160"/>
      <c r="V23" s="161"/>
      <c r="W23" s="161"/>
      <c r="X23" s="161"/>
      <c r="Y23" s="161"/>
      <c r="Z23" s="162"/>
      <c r="AA23" s="53"/>
      <c r="AB23" s="160"/>
      <c r="AC23" s="161"/>
      <c r="AD23" s="161"/>
      <c r="AE23" s="161"/>
      <c r="AF23" s="161"/>
      <c r="AG23" s="162"/>
      <c r="AI23" s="13" t="str">
        <f>"=男"</f>
        <v>=男</v>
      </c>
      <c r="AJ23" s="13" t="str">
        <f>"=1"</f>
        <v>=1</v>
      </c>
      <c r="AK23" s="13" t="str">
        <f>"=女"</f>
        <v>=女</v>
      </c>
      <c r="AL23" s="13" t="str">
        <f>"=1"</f>
        <v>=1</v>
      </c>
    </row>
    <row r="24" spans="2:47" ht="13.5" customHeight="1" x14ac:dyDescent="0.15">
      <c r="B24" s="47"/>
      <c r="C24" s="39">
        <v>21</v>
      </c>
      <c r="D24" s="41"/>
      <c r="E24" s="50"/>
      <c r="F24" s="51"/>
      <c r="G24" s="51"/>
      <c r="H24" s="51"/>
      <c r="I24" s="51"/>
      <c r="J24" s="51"/>
      <c r="K24" s="51"/>
      <c r="L24" s="51"/>
      <c r="M24" s="51"/>
      <c r="N24" s="51"/>
      <c r="O24" s="51"/>
      <c r="P24" s="51"/>
      <c r="Q24" s="51"/>
      <c r="T24" s="53"/>
      <c r="U24" s="133"/>
      <c r="V24" s="134"/>
      <c r="W24" s="134"/>
      <c r="X24" s="134"/>
      <c r="Y24" s="134"/>
      <c r="Z24" s="135"/>
      <c r="AA24" s="53"/>
      <c r="AB24" s="133"/>
      <c r="AC24" s="134"/>
      <c r="AD24" s="134"/>
      <c r="AE24" s="134"/>
      <c r="AF24" s="134"/>
      <c r="AG24" s="135"/>
      <c r="AI24" s="13" t="s">
        <v>3</v>
      </c>
      <c r="AJ24" s="13">
        <f>AJ15</f>
        <v>2</v>
      </c>
      <c r="AK24" s="13" t="s">
        <v>3</v>
      </c>
      <c r="AL24" s="13">
        <f>AL15</f>
        <v>2</v>
      </c>
    </row>
    <row r="25" spans="2:47" ht="13.5" customHeight="1" x14ac:dyDescent="0.15">
      <c r="B25" s="155" t="s">
        <v>136</v>
      </c>
      <c r="C25" s="38">
        <v>22</v>
      </c>
      <c r="D25" s="41"/>
      <c r="E25" s="50"/>
      <c r="F25" s="51"/>
      <c r="G25" s="51"/>
      <c r="H25" s="51"/>
      <c r="I25" s="51"/>
      <c r="J25" s="51"/>
      <c r="K25" s="51"/>
      <c r="L25" s="51"/>
      <c r="M25" s="51"/>
      <c r="N25" s="51"/>
      <c r="O25" s="51"/>
      <c r="P25" s="51"/>
      <c r="Q25" s="51"/>
      <c r="T25" s="53"/>
      <c r="U25" s="133"/>
      <c r="V25" s="134"/>
      <c r="W25" s="134"/>
      <c r="X25" s="134"/>
      <c r="Y25" s="134"/>
      <c r="Z25" s="135"/>
      <c r="AA25" s="53"/>
      <c r="AB25" s="133"/>
      <c r="AC25" s="134"/>
      <c r="AD25" s="134"/>
      <c r="AE25" s="134"/>
      <c r="AF25" s="134"/>
      <c r="AG25" s="135"/>
      <c r="AI25" s="13" t="str">
        <f>"=男"</f>
        <v>=男</v>
      </c>
      <c r="AJ25" s="13" t="str">
        <f>"=9"</f>
        <v>=9</v>
      </c>
      <c r="AK25" s="13" t="str">
        <f>"=女"</f>
        <v>=女</v>
      </c>
      <c r="AL25" s="13" t="str">
        <f>"=9"</f>
        <v>=9</v>
      </c>
    </row>
    <row r="26" spans="2:47" ht="14.25" x14ac:dyDescent="0.15">
      <c r="B26" s="155"/>
      <c r="C26" s="38">
        <v>23</v>
      </c>
      <c r="D26" s="41"/>
      <c r="E26" s="50"/>
      <c r="F26" s="51"/>
      <c r="G26" s="51"/>
      <c r="H26" s="51"/>
      <c r="I26" s="51"/>
      <c r="J26" s="51"/>
      <c r="K26" s="51"/>
      <c r="L26" s="51"/>
      <c r="M26" s="51"/>
      <c r="N26" s="51"/>
      <c r="O26" s="51"/>
      <c r="P26" s="51"/>
      <c r="Q26" s="51"/>
      <c r="T26" s="53"/>
      <c r="U26" s="133"/>
      <c r="V26" s="134"/>
      <c r="W26" s="134"/>
      <c r="X26" s="134"/>
      <c r="Y26" s="134"/>
      <c r="Z26" s="135"/>
      <c r="AA26" s="53"/>
      <c r="AB26" s="133"/>
      <c r="AC26" s="134"/>
      <c r="AD26" s="134"/>
      <c r="AE26" s="134"/>
      <c r="AF26" s="134"/>
      <c r="AG26" s="135"/>
    </row>
    <row r="27" spans="2:47" ht="14.25" x14ac:dyDescent="0.15">
      <c r="B27" s="156"/>
      <c r="C27" s="38">
        <v>24</v>
      </c>
      <c r="D27" s="41"/>
      <c r="E27" s="50"/>
      <c r="F27" s="51"/>
      <c r="G27" s="51"/>
      <c r="H27" s="51"/>
      <c r="I27" s="51"/>
      <c r="J27" s="51"/>
      <c r="K27" s="51"/>
      <c r="L27" s="51"/>
      <c r="M27" s="51"/>
      <c r="N27" s="51"/>
      <c r="O27" s="51"/>
      <c r="P27" s="51"/>
      <c r="Q27" s="51"/>
      <c r="T27" s="53"/>
      <c r="U27" s="133"/>
      <c r="V27" s="134"/>
      <c r="W27" s="134"/>
      <c r="X27" s="134"/>
      <c r="Y27" s="134"/>
      <c r="Z27" s="135"/>
      <c r="AA27" s="53"/>
      <c r="AB27" s="133"/>
      <c r="AC27" s="134"/>
      <c r="AD27" s="134"/>
      <c r="AE27" s="134"/>
      <c r="AF27" s="134"/>
      <c r="AG27" s="135"/>
      <c r="AJ27" s="13">
        <v>3</v>
      </c>
      <c r="AL27" s="13">
        <v>3</v>
      </c>
      <c r="AM27" s="13">
        <v>5</v>
      </c>
    </row>
    <row r="28" spans="2:47" ht="14.25" x14ac:dyDescent="0.15">
      <c r="C28" s="38">
        <v>25</v>
      </c>
      <c r="D28" s="41"/>
      <c r="E28" s="50"/>
      <c r="F28" s="51"/>
      <c r="G28" s="51"/>
      <c r="H28" s="51"/>
      <c r="I28" s="51"/>
      <c r="J28" s="51"/>
      <c r="K28" s="51"/>
      <c r="L28" s="51"/>
      <c r="M28" s="51"/>
      <c r="N28" s="51"/>
      <c r="O28" s="51"/>
      <c r="P28" s="51"/>
      <c r="Q28" s="51"/>
      <c r="T28" s="53"/>
      <c r="U28" s="133"/>
      <c r="V28" s="134"/>
      <c r="W28" s="134"/>
      <c r="X28" s="134"/>
      <c r="Y28" s="134"/>
      <c r="Z28" s="135"/>
      <c r="AA28" s="53"/>
      <c r="AB28" s="133"/>
      <c r="AC28" s="134"/>
      <c r="AD28" s="134"/>
      <c r="AE28" s="134"/>
      <c r="AF28" s="134"/>
      <c r="AG28" s="135"/>
      <c r="AI28" s="13" t="s">
        <v>3</v>
      </c>
      <c r="AJ28" s="13">
        <f>AJ27</f>
        <v>3</v>
      </c>
      <c r="AK28" s="13" t="s">
        <v>3</v>
      </c>
      <c r="AL28" s="13">
        <f>AL27</f>
        <v>3</v>
      </c>
      <c r="AO28" s="13" t="s">
        <v>7</v>
      </c>
      <c r="AP28" s="13" t="s">
        <v>8</v>
      </c>
      <c r="AQ28" s="13" t="s">
        <v>9</v>
      </c>
      <c r="AR28" s="13" t="s">
        <v>10</v>
      </c>
      <c r="AS28" s="13" t="s">
        <v>2</v>
      </c>
    </row>
    <row r="29" spans="2:47" ht="14.25" x14ac:dyDescent="0.15">
      <c r="C29" s="38">
        <v>26</v>
      </c>
      <c r="D29" s="41"/>
      <c r="E29" s="50"/>
      <c r="F29" s="51"/>
      <c r="G29" s="51"/>
      <c r="H29" s="51"/>
      <c r="I29" s="51"/>
      <c r="J29" s="51"/>
      <c r="K29" s="51"/>
      <c r="L29" s="51"/>
      <c r="M29" s="51"/>
      <c r="N29" s="51"/>
      <c r="O29" s="51"/>
      <c r="P29" s="51"/>
      <c r="Q29" s="51"/>
      <c r="T29" s="53"/>
      <c r="U29" s="133"/>
      <c r="V29" s="134"/>
      <c r="W29" s="134"/>
      <c r="X29" s="134"/>
      <c r="Y29" s="134"/>
      <c r="Z29" s="135"/>
      <c r="AA29" s="53"/>
      <c r="AB29" s="133"/>
      <c r="AC29" s="134"/>
      <c r="AD29" s="134"/>
      <c r="AE29" s="134"/>
      <c r="AF29" s="134"/>
      <c r="AG29" s="135"/>
      <c r="AI29" s="13" t="str">
        <f>"=男"</f>
        <v>=男</v>
      </c>
      <c r="AJ29" s="13" t="str">
        <f>"=4"</f>
        <v>=4</v>
      </c>
      <c r="AK29" s="13" t="str">
        <f>"=女"</f>
        <v>=女</v>
      </c>
      <c r="AL29" s="13" t="str">
        <f>"=4"</f>
        <v>=4</v>
      </c>
      <c r="AN29" s="13" t="s">
        <v>5</v>
      </c>
      <c r="AO29" s="14">
        <f>DCOUNTA($D$3:$Q$96,AM27,AI28:AJ29)/$AO$2</f>
        <v>0</v>
      </c>
      <c r="AP29" s="14">
        <f>DCOUNTA($D$3:$Q$96,AM27,AI30:AJ31)/$AO$2</f>
        <v>1</v>
      </c>
      <c r="AQ29" s="14">
        <f>DCOUNTA($D$3:$Q$96,AM27,AI32:AJ33)/$AO$2</f>
        <v>0</v>
      </c>
      <c r="AR29" s="14">
        <f>DCOUNTA($D$3:$Q$96,AM27,AI34:AJ35)/$AO$2</f>
        <v>0</v>
      </c>
      <c r="AS29" s="14">
        <f>DCOUNTA($D$3:$Q$96,AM27,AI36:AJ37)/$AO$2</f>
        <v>0</v>
      </c>
    </row>
    <row r="30" spans="2:47" ht="14.25" x14ac:dyDescent="0.15">
      <c r="C30" s="38">
        <v>27</v>
      </c>
      <c r="D30" s="41"/>
      <c r="E30" s="50"/>
      <c r="F30" s="51"/>
      <c r="G30" s="51"/>
      <c r="H30" s="51"/>
      <c r="I30" s="51"/>
      <c r="J30" s="51"/>
      <c r="K30" s="51"/>
      <c r="L30" s="51"/>
      <c r="M30" s="51"/>
      <c r="N30" s="51"/>
      <c r="O30" s="51"/>
      <c r="P30" s="51"/>
      <c r="Q30" s="51"/>
      <c r="T30" s="53"/>
      <c r="U30" s="133"/>
      <c r="V30" s="134"/>
      <c r="W30" s="134"/>
      <c r="X30" s="134"/>
      <c r="Y30" s="134"/>
      <c r="Z30" s="135"/>
      <c r="AA30" s="53"/>
      <c r="AB30" s="133"/>
      <c r="AC30" s="134"/>
      <c r="AD30" s="134"/>
      <c r="AE30" s="134"/>
      <c r="AF30" s="134"/>
      <c r="AG30" s="135"/>
      <c r="AI30" s="13" t="s">
        <v>3</v>
      </c>
      <c r="AJ30" s="13">
        <f>AJ27</f>
        <v>3</v>
      </c>
      <c r="AK30" s="13" t="s">
        <v>3</v>
      </c>
      <c r="AL30" s="13">
        <f>AL27</f>
        <v>3</v>
      </c>
      <c r="AN30" s="13" t="s">
        <v>6</v>
      </c>
      <c r="AO30" s="14">
        <f>DCOUNTA($D$3:$Q$96,AM27,AK28:AL29)/$AQ$2</f>
        <v>0.5</v>
      </c>
      <c r="AP30" s="14">
        <f>DCOUNTA($D$3:$Q$96,AM27,AK30:AL31)/$AQ$2</f>
        <v>0</v>
      </c>
      <c r="AQ30" s="14">
        <f>DCOUNTA($D$3:$Q$96,AM27,AK32:AL33)/$AQ$2</f>
        <v>0.5</v>
      </c>
      <c r="AR30" s="14">
        <f>DCOUNTA($D$3:$Q$96,AM27,AK34:AL35)/$AQ$2</f>
        <v>0</v>
      </c>
      <c r="AS30" s="14">
        <f>DCOUNTA($D$3:$Q$96,AM27,AK36:AL37)/$AQ$2</f>
        <v>0</v>
      </c>
    </row>
    <row r="31" spans="2:47" ht="14.25" x14ac:dyDescent="0.15">
      <c r="C31" s="38">
        <v>28</v>
      </c>
      <c r="D31" s="41"/>
      <c r="E31" s="50"/>
      <c r="F31" s="51"/>
      <c r="G31" s="51"/>
      <c r="H31" s="51"/>
      <c r="I31" s="51"/>
      <c r="J31" s="51"/>
      <c r="K31" s="51"/>
      <c r="L31" s="51"/>
      <c r="M31" s="51"/>
      <c r="N31" s="51"/>
      <c r="O31" s="51"/>
      <c r="P31" s="51"/>
      <c r="Q31" s="51"/>
      <c r="T31" s="53"/>
      <c r="U31" s="133"/>
      <c r="V31" s="134"/>
      <c r="W31" s="134"/>
      <c r="X31" s="134"/>
      <c r="Y31" s="134"/>
      <c r="Z31" s="135"/>
      <c r="AA31" s="53"/>
      <c r="AB31" s="133"/>
      <c r="AC31" s="134"/>
      <c r="AD31" s="134"/>
      <c r="AE31" s="134"/>
      <c r="AF31" s="134"/>
      <c r="AG31" s="135"/>
      <c r="AI31" s="13" t="str">
        <f>"=男"</f>
        <v>=男</v>
      </c>
      <c r="AJ31" s="13" t="str">
        <f>"=3"</f>
        <v>=3</v>
      </c>
      <c r="AK31" s="13" t="str">
        <f>"=女"</f>
        <v>=女</v>
      </c>
      <c r="AL31" s="13" t="str">
        <f>"=3"</f>
        <v>=3</v>
      </c>
      <c r="AN31" s="13" t="s">
        <v>11</v>
      </c>
      <c r="AO31" s="14">
        <f>(AO29*$AO$2+AO30*$AQ$2)/$AS$2</f>
        <v>0.2</v>
      </c>
      <c r="AP31" s="14">
        <f>(AP29*$AO$2+AP30*$AQ$2)/$AS$2</f>
        <v>0.6</v>
      </c>
      <c r="AQ31" s="14">
        <f>(AQ29*$AO$2+AQ30*$AQ$2)/$AS$2</f>
        <v>0.2</v>
      </c>
      <c r="AR31" s="14">
        <f>(AR29*$AO$2+AR30*$AQ$2)/$AS$2</f>
        <v>0</v>
      </c>
      <c r="AS31" s="14">
        <f>(AS29*$AO$2+AS30*$AQ$2)/$AS$2</f>
        <v>0</v>
      </c>
    </row>
    <row r="32" spans="2:47" ht="14.25" x14ac:dyDescent="0.15">
      <c r="C32" s="38">
        <v>29</v>
      </c>
      <c r="D32" s="41"/>
      <c r="E32" s="50"/>
      <c r="F32" s="51"/>
      <c r="G32" s="51"/>
      <c r="H32" s="51"/>
      <c r="I32" s="51"/>
      <c r="J32" s="51"/>
      <c r="K32" s="51"/>
      <c r="L32" s="51"/>
      <c r="M32" s="51"/>
      <c r="N32" s="51"/>
      <c r="O32" s="51"/>
      <c r="P32" s="51"/>
      <c r="Q32" s="51"/>
      <c r="T32" s="53"/>
      <c r="U32" s="133"/>
      <c r="V32" s="134"/>
      <c r="W32" s="134"/>
      <c r="X32" s="134"/>
      <c r="Y32" s="134"/>
      <c r="Z32" s="135"/>
      <c r="AA32" s="53"/>
      <c r="AB32" s="133"/>
      <c r="AC32" s="134"/>
      <c r="AD32" s="134"/>
      <c r="AE32" s="134"/>
      <c r="AF32" s="134"/>
      <c r="AG32" s="135"/>
      <c r="AI32" s="13" t="s">
        <v>3</v>
      </c>
      <c r="AJ32" s="13">
        <f>AJ27</f>
        <v>3</v>
      </c>
      <c r="AK32" s="13" t="s">
        <v>3</v>
      </c>
      <c r="AL32" s="13">
        <f>AL27</f>
        <v>3</v>
      </c>
    </row>
    <row r="33" spans="2:45" ht="14.25" x14ac:dyDescent="0.15">
      <c r="C33" s="38">
        <v>30</v>
      </c>
      <c r="D33" s="41"/>
      <c r="E33" s="50"/>
      <c r="F33" s="51"/>
      <c r="G33" s="51"/>
      <c r="H33" s="51"/>
      <c r="I33" s="51"/>
      <c r="J33" s="51"/>
      <c r="K33" s="51"/>
      <c r="L33" s="51"/>
      <c r="M33" s="51"/>
      <c r="N33" s="51"/>
      <c r="O33" s="51"/>
      <c r="P33" s="51"/>
      <c r="Q33" s="51"/>
      <c r="T33" s="53"/>
      <c r="U33" s="133"/>
      <c r="V33" s="134"/>
      <c r="W33" s="134"/>
      <c r="X33" s="134"/>
      <c r="Y33" s="134"/>
      <c r="Z33" s="135"/>
      <c r="AA33" s="53"/>
      <c r="AB33" s="133"/>
      <c r="AC33" s="134"/>
      <c r="AD33" s="134"/>
      <c r="AE33" s="134"/>
      <c r="AF33" s="134"/>
      <c r="AG33" s="135"/>
      <c r="AI33" s="13" t="str">
        <f>"=男"</f>
        <v>=男</v>
      </c>
      <c r="AJ33" s="13" t="str">
        <f>"=2"</f>
        <v>=2</v>
      </c>
      <c r="AK33" s="13" t="str">
        <f>"=女"</f>
        <v>=女</v>
      </c>
      <c r="AL33" s="13" t="str">
        <f>"=2"</f>
        <v>=2</v>
      </c>
      <c r="AN33" s="15" t="s">
        <v>34</v>
      </c>
      <c r="AO33" s="13">
        <f>AO31*$AS$2</f>
        <v>1</v>
      </c>
      <c r="AP33" s="13">
        <f>AP31*$AS$2</f>
        <v>3</v>
      </c>
      <c r="AQ33" s="13">
        <f>AQ31*$AS$2</f>
        <v>1</v>
      </c>
      <c r="AR33" s="13">
        <f>AR31*$AS$2</f>
        <v>0</v>
      </c>
      <c r="AS33" s="13">
        <f>AS31*$AS$2</f>
        <v>0</v>
      </c>
    </row>
    <row r="34" spans="2:45" ht="14.25" x14ac:dyDescent="0.15">
      <c r="C34" s="38">
        <v>31</v>
      </c>
      <c r="D34" s="41"/>
      <c r="E34" s="50"/>
      <c r="F34" s="51"/>
      <c r="G34" s="51"/>
      <c r="H34" s="51"/>
      <c r="I34" s="51"/>
      <c r="J34" s="51"/>
      <c r="K34" s="51"/>
      <c r="L34" s="51"/>
      <c r="M34" s="51"/>
      <c r="N34" s="51"/>
      <c r="O34" s="51"/>
      <c r="P34" s="51"/>
      <c r="Q34" s="51"/>
      <c r="T34" s="53"/>
      <c r="U34" s="133"/>
      <c r="V34" s="136" t="s">
        <v>23</v>
      </c>
      <c r="W34" s="136"/>
      <c r="X34" s="136" t="s">
        <v>25</v>
      </c>
      <c r="Y34" s="134"/>
      <c r="Z34" s="135"/>
      <c r="AA34" s="53"/>
      <c r="AB34" s="133"/>
      <c r="AC34" s="136" t="s">
        <v>19</v>
      </c>
      <c r="AD34" s="136"/>
      <c r="AE34" s="136" t="s">
        <v>21</v>
      </c>
      <c r="AF34" s="134"/>
      <c r="AG34" s="135"/>
      <c r="AI34" s="13" t="s">
        <v>3</v>
      </c>
      <c r="AJ34" s="13">
        <f>AJ27</f>
        <v>3</v>
      </c>
      <c r="AK34" s="13" t="s">
        <v>3</v>
      </c>
      <c r="AL34" s="13">
        <f>AL27</f>
        <v>3</v>
      </c>
      <c r="AN34" s="13" t="s">
        <v>35</v>
      </c>
      <c r="AO34" s="16">
        <f>IFERROR((AO33*4+AP33*3+AQ33*2+AR33)/SUM(AO33:AR33),"")</f>
        <v>3</v>
      </c>
    </row>
    <row r="35" spans="2:45" ht="14.25" x14ac:dyDescent="0.15">
      <c r="C35" s="38">
        <v>32</v>
      </c>
      <c r="D35" s="41"/>
      <c r="E35" s="50"/>
      <c r="F35" s="51"/>
      <c r="G35" s="51"/>
      <c r="H35" s="51"/>
      <c r="I35" s="51"/>
      <c r="J35" s="51"/>
      <c r="K35" s="51"/>
      <c r="L35" s="51"/>
      <c r="M35" s="51"/>
      <c r="N35" s="51"/>
      <c r="O35" s="51"/>
      <c r="P35" s="51"/>
      <c r="Q35" s="51"/>
      <c r="T35" s="53"/>
      <c r="U35" s="137"/>
      <c r="V35" s="138" t="s">
        <v>24</v>
      </c>
      <c r="W35" s="138"/>
      <c r="X35" s="138" t="s">
        <v>26</v>
      </c>
      <c r="Y35" s="139"/>
      <c r="Z35" s="140"/>
      <c r="AA35" s="53"/>
      <c r="AB35" s="137"/>
      <c r="AC35" s="138" t="s">
        <v>20</v>
      </c>
      <c r="AD35" s="138"/>
      <c r="AE35" s="138" t="s">
        <v>22</v>
      </c>
      <c r="AF35" s="139"/>
      <c r="AG35" s="140"/>
      <c r="AI35" s="13" t="str">
        <f>"=男"</f>
        <v>=男</v>
      </c>
      <c r="AJ35" s="13" t="str">
        <f>"=1"</f>
        <v>=1</v>
      </c>
      <c r="AK35" s="13" t="str">
        <f>"=女"</f>
        <v>=女</v>
      </c>
      <c r="AL35" s="13" t="str">
        <f>"=1"</f>
        <v>=1</v>
      </c>
    </row>
    <row r="36" spans="2:45" ht="14.25" x14ac:dyDescent="0.15">
      <c r="C36" s="38">
        <v>33</v>
      </c>
      <c r="D36" s="41"/>
      <c r="E36" s="50"/>
      <c r="F36" s="51"/>
      <c r="G36" s="51"/>
      <c r="H36" s="51"/>
      <c r="I36" s="51"/>
      <c r="J36" s="51"/>
      <c r="K36" s="51"/>
      <c r="L36" s="51"/>
      <c r="M36" s="51"/>
      <c r="N36" s="51"/>
      <c r="O36" s="51"/>
      <c r="P36" s="51"/>
      <c r="Q36" s="51"/>
      <c r="T36" s="53"/>
      <c r="U36" s="53"/>
      <c r="V36" s="53"/>
      <c r="W36" s="53"/>
      <c r="X36" s="53"/>
      <c r="Y36" s="53"/>
      <c r="Z36" s="53"/>
      <c r="AA36" s="53"/>
      <c r="AB36" s="53"/>
      <c r="AC36" s="53"/>
      <c r="AD36" s="53"/>
      <c r="AE36" s="53"/>
      <c r="AF36" s="53"/>
      <c r="AG36" s="53"/>
      <c r="AI36" s="13" t="s">
        <v>3</v>
      </c>
      <c r="AJ36" s="13">
        <f>AJ27</f>
        <v>3</v>
      </c>
      <c r="AK36" s="13" t="s">
        <v>3</v>
      </c>
      <c r="AL36" s="13">
        <f>AL27</f>
        <v>3</v>
      </c>
    </row>
    <row r="37" spans="2:45" ht="14.25" x14ac:dyDescent="0.15">
      <c r="B37" s="48"/>
      <c r="C37" s="38">
        <v>34</v>
      </c>
      <c r="D37" s="41"/>
      <c r="E37" s="50"/>
      <c r="F37" s="51"/>
      <c r="G37" s="51"/>
      <c r="H37" s="51"/>
      <c r="I37" s="51"/>
      <c r="J37" s="51"/>
      <c r="K37" s="51"/>
      <c r="L37" s="51"/>
      <c r="M37" s="51"/>
      <c r="N37" s="51"/>
      <c r="O37" s="51"/>
      <c r="P37" s="51"/>
      <c r="Q37" s="51"/>
      <c r="T37" s="53"/>
      <c r="U37" s="157" t="s">
        <v>27</v>
      </c>
      <c r="V37" s="158"/>
      <c r="W37" s="158"/>
      <c r="X37" s="158"/>
      <c r="Y37" s="158"/>
      <c r="Z37" s="159"/>
      <c r="AA37" s="141"/>
      <c r="AB37" s="157" t="s">
        <v>28</v>
      </c>
      <c r="AC37" s="158"/>
      <c r="AD37" s="158"/>
      <c r="AE37" s="158"/>
      <c r="AF37" s="158"/>
      <c r="AG37" s="159"/>
      <c r="AI37" s="13" t="str">
        <f>"=男"</f>
        <v>=男</v>
      </c>
      <c r="AJ37" s="13" t="str">
        <f>"=9"</f>
        <v>=9</v>
      </c>
      <c r="AK37" s="13" t="str">
        <f>"=女"</f>
        <v>=女</v>
      </c>
      <c r="AL37" s="13" t="str">
        <f>"=9"</f>
        <v>=9</v>
      </c>
    </row>
    <row r="38" spans="2:45" ht="14.25" x14ac:dyDescent="0.15">
      <c r="C38" s="38">
        <v>35</v>
      </c>
      <c r="D38" s="41"/>
      <c r="E38" s="50"/>
      <c r="F38" s="51" t="str">
        <f t="shared" si="0"/>
        <v/>
      </c>
      <c r="G38" s="51" t="str">
        <f t="shared" si="1"/>
        <v/>
      </c>
      <c r="H38" s="51" t="str">
        <f t="shared" si="2"/>
        <v/>
      </c>
      <c r="I38" s="51" t="str">
        <f t="shared" si="3"/>
        <v/>
      </c>
      <c r="J38" s="51" t="str">
        <f t="shared" si="4"/>
        <v/>
      </c>
      <c r="K38" s="51" t="str">
        <f t="shared" si="5"/>
        <v/>
      </c>
      <c r="L38" s="51" t="str">
        <f t="shared" si="6"/>
        <v/>
      </c>
      <c r="M38" s="51" t="str">
        <f t="shared" si="7"/>
        <v/>
      </c>
      <c r="N38" s="51" t="str">
        <f t="shared" si="8"/>
        <v/>
      </c>
      <c r="O38" s="51" t="str">
        <f t="shared" si="9"/>
        <v/>
      </c>
      <c r="P38" s="51" t="str">
        <f t="shared" si="10"/>
        <v/>
      </c>
      <c r="Q38" s="51" t="str">
        <f t="shared" si="11"/>
        <v/>
      </c>
      <c r="T38" s="53"/>
      <c r="U38" s="160"/>
      <c r="V38" s="161"/>
      <c r="W38" s="161"/>
      <c r="X38" s="161"/>
      <c r="Y38" s="161"/>
      <c r="Z38" s="162"/>
      <c r="AA38" s="53"/>
      <c r="AB38" s="160"/>
      <c r="AC38" s="161"/>
      <c r="AD38" s="161"/>
      <c r="AE38" s="161"/>
      <c r="AF38" s="161"/>
      <c r="AG38" s="162"/>
    </row>
    <row r="39" spans="2:45" ht="13.5" customHeight="1" x14ac:dyDescent="0.15">
      <c r="C39" s="38">
        <v>36</v>
      </c>
      <c r="D39" s="41"/>
      <c r="E39" s="50"/>
      <c r="F39" s="51" t="str">
        <f t="shared" si="0"/>
        <v/>
      </c>
      <c r="G39" s="51" t="str">
        <f t="shared" si="1"/>
        <v/>
      </c>
      <c r="H39" s="51" t="str">
        <f t="shared" si="2"/>
        <v/>
      </c>
      <c r="I39" s="51" t="str">
        <f t="shared" si="3"/>
        <v/>
      </c>
      <c r="J39" s="51" t="str">
        <f t="shared" si="4"/>
        <v/>
      </c>
      <c r="K39" s="51" t="str">
        <f t="shared" si="5"/>
        <v/>
      </c>
      <c r="L39" s="51" t="str">
        <f t="shared" si="6"/>
        <v/>
      </c>
      <c r="M39" s="51" t="str">
        <f t="shared" si="7"/>
        <v/>
      </c>
      <c r="N39" s="51" t="str">
        <f t="shared" si="8"/>
        <v/>
      </c>
      <c r="O39" s="51" t="str">
        <f t="shared" si="9"/>
        <v/>
      </c>
      <c r="P39" s="51" t="str">
        <f t="shared" si="10"/>
        <v/>
      </c>
      <c r="Q39" s="51" t="str">
        <f t="shared" si="11"/>
        <v/>
      </c>
      <c r="T39" s="53"/>
      <c r="U39" s="160"/>
      <c r="V39" s="161"/>
      <c r="W39" s="161"/>
      <c r="X39" s="161"/>
      <c r="Y39" s="161"/>
      <c r="Z39" s="162"/>
      <c r="AA39" s="53"/>
      <c r="AB39" s="160"/>
      <c r="AC39" s="161"/>
      <c r="AD39" s="161"/>
      <c r="AE39" s="161"/>
      <c r="AF39" s="161"/>
      <c r="AG39" s="162"/>
      <c r="AJ39" s="13">
        <v>4</v>
      </c>
      <c r="AL39" s="13">
        <v>4</v>
      </c>
      <c r="AM39" s="13">
        <v>6</v>
      </c>
    </row>
    <row r="40" spans="2:45" ht="13.5" customHeight="1" x14ac:dyDescent="0.15">
      <c r="C40" s="38">
        <v>37</v>
      </c>
      <c r="D40" s="41"/>
      <c r="E40" s="50"/>
      <c r="F40" s="51" t="str">
        <f t="shared" si="0"/>
        <v/>
      </c>
      <c r="G40" s="51" t="str">
        <f t="shared" si="1"/>
        <v/>
      </c>
      <c r="H40" s="51" t="str">
        <f t="shared" si="2"/>
        <v/>
      </c>
      <c r="I40" s="51" t="str">
        <f t="shared" si="3"/>
        <v/>
      </c>
      <c r="J40" s="51" t="str">
        <f t="shared" si="4"/>
        <v/>
      </c>
      <c r="K40" s="51" t="str">
        <f t="shared" si="5"/>
        <v/>
      </c>
      <c r="L40" s="51" t="str">
        <f t="shared" si="6"/>
        <v/>
      </c>
      <c r="M40" s="51" t="str">
        <f t="shared" si="7"/>
        <v/>
      </c>
      <c r="N40" s="51" t="str">
        <f t="shared" si="8"/>
        <v/>
      </c>
      <c r="O40" s="51" t="str">
        <f t="shared" si="9"/>
        <v/>
      </c>
      <c r="P40" s="51" t="str">
        <f t="shared" si="10"/>
        <v/>
      </c>
      <c r="Q40" s="51" t="str">
        <f t="shared" si="11"/>
        <v/>
      </c>
      <c r="T40" s="53"/>
      <c r="U40" s="133"/>
      <c r="V40" s="134"/>
      <c r="W40" s="134"/>
      <c r="X40" s="134"/>
      <c r="Y40" s="134"/>
      <c r="Z40" s="135"/>
      <c r="AA40" s="53"/>
      <c r="AB40" s="133"/>
      <c r="AC40" s="134"/>
      <c r="AD40" s="134"/>
      <c r="AE40" s="134"/>
      <c r="AF40" s="134"/>
      <c r="AG40" s="135"/>
      <c r="AI40" s="13" t="s">
        <v>3</v>
      </c>
      <c r="AJ40" s="13">
        <f>AJ39</f>
        <v>4</v>
      </c>
      <c r="AK40" s="13" t="s">
        <v>3</v>
      </c>
      <c r="AL40" s="13">
        <f>AL39</f>
        <v>4</v>
      </c>
      <c r="AO40" s="13" t="s">
        <v>7</v>
      </c>
      <c r="AP40" s="13" t="s">
        <v>8</v>
      </c>
      <c r="AQ40" s="13" t="s">
        <v>9</v>
      </c>
      <c r="AR40" s="13" t="s">
        <v>10</v>
      </c>
      <c r="AS40" s="13" t="s">
        <v>2</v>
      </c>
    </row>
    <row r="41" spans="2:45" ht="13.5" customHeight="1" x14ac:dyDescent="0.15">
      <c r="C41" s="38">
        <v>38</v>
      </c>
      <c r="D41" s="41"/>
      <c r="E41" s="50"/>
      <c r="F41" s="51" t="str">
        <f t="shared" si="0"/>
        <v/>
      </c>
      <c r="G41" s="51" t="str">
        <f t="shared" si="1"/>
        <v/>
      </c>
      <c r="H41" s="51" t="str">
        <f t="shared" si="2"/>
        <v/>
      </c>
      <c r="I41" s="51" t="str">
        <f t="shared" si="3"/>
        <v/>
      </c>
      <c r="J41" s="51" t="str">
        <f t="shared" si="4"/>
        <v/>
      </c>
      <c r="K41" s="51" t="str">
        <f t="shared" si="5"/>
        <v/>
      </c>
      <c r="L41" s="51" t="str">
        <f t="shared" si="6"/>
        <v/>
      </c>
      <c r="M41" s="51" t="str">
        <f t="shared" si="7"/>
        <v/>
      </c>
      <c r="N41" s="51" t="str">
        <f t="shared" si="8"/>
        <v/>
      </c>
      <c r="O41" s="51" t="str">
        <f t="shared" si="9"/>
        <v/>
      </c>
      <c r="P41" s="51" t="str">
        <f t="shared" si="10"/>
        <v/>
      </c>
      <c r="Q41" s="51" t="str">
        <f t="shared" si="11"/>
        <v/>
      </c>
      <c r="T41" s="53"/>
      <c r="U41" s="133"/>
      <c r="V41" s="134"/>
      <c r="W41" s="134"/>
      <c r="X41" s="134"/>
      <c r="Y41" s="134"/>
      <c r="Z41" s="135"/>
      <c r="AA41" s="53"/>
      <c r="AB41" s="133"/>
      <c r="AC41" s="134"/>
      <c r="AD41" s="134"/>
      <c r="AE41" s="134"/>
      <c r="AF41" s="134"/>
      <c r="AG41" s="135"/>
      <c r="AI41" s="13" t="str">
        <f>"=男"</f>
        <v>=男</v>
      </c>
      <c r="AJ41" s="13" t="str">
        <f>"=4"</f>
        <v>=4</v>
      </c>
      <c r="AK41" s="13" t="str">
        <f>"=女"</f>
        <v>=女</v>
      </c>
      <c r="AL41" s="13" t="str">
        <f>"=4"</f>
        <v>=4</v>
      </c>
      <c r="AN41" s="13" t="s">
        <v>5</v>
      </c>
      <c r="AO41" s="14">
        <f>DCOUNTA($D$3:$Q$96,AM39,AI40:AJ41)/$AO$2</f>
        <v>0</v>
      </c>
      <c r="AP41" s="14">
        <f>DCOUNTA($D$3:$Q$96,AM39,AI42:AJ43)/$AO$2</f>
        <v>1</v>
      </c>
      <c r="AQ41" s="14">
        <f>DCOUNTA($D$3:$Q$96,AM39,AI44:AJ45)/$AO$2</f>
        <v>0</v>
      </c>
      <c r="AR41" s="14">
        <f>DCOUNTA($D$3:$Q$96,AM39,AI46:AJ47)/$AO$2</f>
        <v>0</v>
      </c>
      <c r="AS41" s="14">
        <f>DCOUNTA($D$3:$Q$96,AM39,AI48:AJ49)/$AO$2</f>
        <v>0</v>
      </c>
    </row>
    <row r="42" spans="2:45" ht="14.25" x14ac:dyDescent="0.15">
      <c r="C42" s="38">
        <v>39</v>
      </c>
      <c r="D42" s="41"/>
      <c r="E42" s="50"/>
      <c r="F42" s="51" t="str">
        <f t="shared" si="0"/>
        <v/>
      </c>
      <c r="G42" s="51" t="str">
        <f t="shared" si="1"/>
        <v/>
      </c>
      <c r="H42" s="51" t="str">
        <f t="shared" si="2"/>
        <v/>
      </c>
      <c r="I42" s="51" t="str">
        <f t="shared" si="3"/>
        <v/>
      </c>
      <c r="J42" s="51" t="str">
        <f t="shared" si="4"/>
        <v/>
      </c>
      <c r="K42" s="51" t="str">
        <f t="shared" si="5"/>
        <v/>
      </c>
      <c r="L42" s="51" t="str">
        <f t="shared" si="6"/>
        <v/>
      </c>
      <c r="M42" s="51" t="str">
        <f t="shared" si="7"/>
        <v/>
      </c>
      <c r="N42" s="51" t="str">
        <f t="shared" si="8"/>
        <v/>
      </c>
      <c r="O42" s="51" t="str">
        <f t="shared" si="9"/>
        <v/>
      </c>
      <c r="P42" s="51" t="str">
        <f t="shared" si="10"/>
        <v/>
      </c>
      <c r="Q42" s="51" t="str">
        <f t="shared" si="11"/>
        <v/>
      </c>
      <c r="T42" s="53"/>
      <c r="U42" s="133"/>
      <c r="V42" s="134"/>
      <c r="W42" s="134"/>
      <c r="X42" s="134"/>
      <c r="Y42" s="134"/>
      <c r="Z42" s="135"/>
      <c r="AA42" s="53"/>
      <c r="AB42" s="133"/>
      <c r="AC42" s="134"/>
      <c r="AD42" s="134"/>
      <c r="AE42" s="134"/>
      <c r="AF42" s="134"/>
      <c r="AG42" s="135"/>
      <c r="AI42" s="13" t="s">
        <v>3</v>
      </c>
      <c r="AJ42" s="13">
        <f>AJ39</f>
        <v>4</v>
      </c>
      <c r="AK42" s="13" t="s">
        <v>3</v>
      </c>
      <c r="AL42" s="13">
        <f>AL39</f>
        <v>4</v>
      </c>
      <c r="AN42" s="13" t="s">
        <v>6</v>
      </c>
      <c r="AO42" s="14">
        <f>DCOUNTA($D$3:$Q$96,AM39,AK40:AL41)/$AQ$2</f>
        <v>0</v>
      </c>
      <c r="AP42" s="14">
        <f>DCOUNTA($D$3:$Q$96,AM39,AK42:AL43)/$AQ$2</f>
        <v>0.5</v>
      </c>
      <c r="AQ42" s="14">
        <f>DCOUNTA($D$3:$Q$96,AM39,AK44:AL45)/$AQ$2</f>
        <v>0.5</v>
      </c>
      <c r="AR42" s="14">
        <f>DCOUNTA($D$3:$Q$96,AM39,AK46:AL47)/$AQ$2</f>
        <v>0</v>
      </c>
      <c r="AS42" s="14">
        <f>DCOUNTA($D$3:$Q$96,AM39,AK48:AL49)/$AQ$2</f>
        <v>0</v>
      </c>
    </row>
    <row r="43" spans="2:45" ht="14.25" x14ac:dyDescent="0.15">
      <c r="C43" s="38">
        <v>40</v>
      </c>
      <c r="D43" s="41"/>
      <c r="E43" s="50"/>
      <c r="F43" s="51" t="str">
        <f t="shared" si="0"/>
        <v/>
      </c>
      <c r="G43" s="51" t="str">
        <f t="shared" si="1"/>
        <v/>
      </c>
      <c r="H43" s="51" t="str">
        <f t="shared" si="2"/>
        <v/>
      </c>
      <c r="I43" s="51" t="str">
        <f t="shared" si="3"/>
        <v/>
      </c>
      <c r="J43" s="51" t="str">
        <f t="shared" si="4"/>
        <v/>
      </c>
      <c r="K43" s="51" t="str">
        <f t="shared" si="5"/>
        <v/>
      </c>
      <c r="L43" s="51" t="str">
        <f t="shared" si="6"/>
        <v/>
      </c>
      <c r="M43" s="51" t="str">
        <f t="shared" si="7"/>
        <v/>
      </c>
      <c r="N43" s="51" t="str">
        <f t="shared" si="8"/>
        <v/>
      </c>
      <c r="O43" s="51" t="str">
        <f t="shared" si="9"/>
        <v/>
      </c>
      <c r="P43" s="51" t="str">
        <f t="shared" si="10"/>
        <v/>
      </c>
      <c r="Q43" s="51" t="str">
        <f t="shared" si="11"/>
        <v/>
      </c>
      <c r="T43" s="53"/>
      <c r="U43" s="133"/>
      <c r="V43" s="134"/>
      <c r="W43" s="134"/>
      <c r="X43" s="134"/>
      <c r="Y43" s="134"/>
      <c r="Z43" s="135"/>
      <c r="AA43" s="53"/>
      <c r="AB43" s="133"/>
      <c r="AC43" s="134"/>
      <c r="AD43" s="134"/>
      <c r="AE43" s="134"/>
      <c r="AF43" s="134"/>
      <c r="AG43" s="135"/>
      <c r="AI43" s="13" t="str">
        <f>"=男"</f>
        <v>=男</v>
      </c>
      <c r="AJ43" s="13" t="str">
        <f>"=3"</f>
        <v>=3</v>
      </c>
      <c r="AK43" s="13" t="str">
        <f>"=女"</f>
        <v>=女</v>
      </c>
      <c r="AL43" s="13" t="str">
        <f>"=3"</f>
        <v>=3</v>
      </c>
      <c r="AN43" s="13" t="s">
        <v>11</v>
      </c>
      <c r="AO43" s="14">
        <f>(AO41*$AO$2+AO42*$AQ$2)/$AS$2</f>
        <v>0</v>
      </c>
      <c r="AP43" s="14">
        <f>(AP41*$AO$2+AP42*$AQ$2)/$AS$2</f>
        <v>0.8</v>
      </c>
      <c r="AQ43" s="14">
        <f>(AQ41*$AO$2+AQ42*$AQ$2)/$AS$2</f>
        <v>0.2</v>
      </c>
      <c r="AR43" s="14">
        <f>(AR41*$AO$2+AR42*$AQ$2)/$AS$2</f>
        <v>0</v>
      </c>
      <c r="AS43" s="14">
        <f>(AS41*$AO$2+AS42*$AQ$2)/$AS$2</f>
        <v>0</v>
      </c>
    </row>
    <row r="44" spans="2:45" ht="14.25" x14ac:dyDescent="0.15">
      <c r="C44" s="38">
        <v>41</v>
      </c>
      <c r="D44" s="41"/>
      <c r="E44" s="50"/>
      <c r="F44" s="51" t="str">
        <f t="shared" si="0"/>
        <v/>
      </c>
      <c r="G44" s="51" t="str">
        <f t="shared" si="1"/>
        <v/>
      </c>
      <c r="H44" s="51" t="str">
        <f t="shared" si="2"/>
        <v/>
      </c>
      <c r="I44" s="51" t="str">
        <f t="shared" si="3"/>
        <v/>
      </c>
      <c r="J44" s="51" t="str">
        <f t="shared" si="4"/>
        <v/>
      </c>
      <c r="K44" s="51" t="str">
        <f t="shared" si="5"/>
        <v/>
      </c>
      <c r="L44" s="51" t="str">
        <f t="shared" si="6"/>
        <v/>
      </c>
      <c r="M44" s="51" t="str">
        <f t="shared" si="7"/>
        <v/>
      </c>
      <c r="N44" s="51" t="str">
        <f t="shared" si="8"/>
        <v/>
      </c>
      <c r="O44" s="51" t="str">
        <f t="shared" si="9"/>
        <v/>
      </c>
      <c r="P44" s="51" t="str">
        <f t="shared" si="10"/>
        <v/>
      </c>
      <c r="Q44" s="51" t="str">
        <f t="shared" si="11"/>
        <v/>
      </c>
      <c r="T44" s="53"/>
      <c r="U44" s="133"/>
      <c r="V44" s="134"/>
      <c r="W44" s="134"/>
      <c r="X44" s="134"/>
      <c r="Y44" s="134"/>
      <c r="Z44" s="135"/>
      <c r="AA44" s="53"/>
      <c r="AB44" s="133"/>
      <c r="AC44" s="134"/>
      <c r="AD44" s="134"/>
      <c r="AE44" s="134"/>
      <c r="AF44" s="134"/>
      <c r="AG44" s="135"/>
      <c r="AI44" s="13" t="s">
        <v>3</v>
      </c>
      <c r="AJ44" s="13">
        <f>AJ39</f>
        <v>4</v>
      </c>
      <c r="AK44" s="13" t="s">
        <v>3</v>
      </c>
      <c r="AL44" s="13">
        <f>AL39</f>
        <v>4</v>
      </c>
    </row>
    <row r="45" spans="2:45" ht="14.25" x14ac:dyDescent="0.15">
      <c r="C45" s="38">
        <v>42</v>
      </c>
      <c r="D45" s="41"/>
      <c r="E45" s="50"/>
      <c r="F45" s="51" t="str">
        <f t="shared" si="0"/>
        <v/>
      </c>
      <c r="G45" s="51" t="str">
        <f t="shared" si="1"/>
        <v/>
      </c>
      <c r="H45" s="51" t="str">
        <f t="shared" si="2"/>
        <v/>
      </c>
      <c r="I45" s="51" t="str">
        <f t="shared" si="3"/>
        <v/>
      </c>
      <c r="J45" s="51" t="str">
        <f t="shared" si="4"/>
        <v/>
      </c>
      <c r="K45" s="51" t="str">
        <f t="shared" si="5"/>
        <v/>
      </c>
      <c r="L45" s="51" t="str">
        <f t="shared" si="6"/>
        <v/>
      </c>
      <c r="M45" s="51" t="str">
        <f t="shared" si="7"/>
        <v/>
      </c>
      <c r="N45" s="51" t="str">
        <f t="shared" si="8"/>
        <v/>
      </c>
      <c r="O45" s="51" t="str">
        <f t="shared" si="9"/>
        <v/>
      </c>
      <c r="P45" s="51" t="str">
        <f t="shared" si="10"/>
        <v/>
      </c>
      <c r="Q45" s="51" t="str">
        <f t="shared" si="11"/>
        <v/>
      </c>
      <c r="T45" s="53"/>
      <c r="U45" s="133"/>
      <c r="V45" s="134"/>
      <c r="W45" s="134"/>
      <c r="X45" s="134"/>
      <c r="Y45" s="134"/>
      <c r="Z45" s="135"/>
      <c r="AA45" s="53"/>
      <c r="AB45" s="133"/>
      <c r="AC45" s="134"/>
      <c r="AD45" s="134"/>
      <c r="AE45" s="134"/>
      <c r="AF45" s="134"/>
      <c r="AG45" s="135"/>
      <c r="AI45" s="13" t="str">
        <f>"=男"</f>
        <v>=男</v>
      </c>
      <c r="AJ45" s="13" t="str">
        <f>"=2"</f>
        <v>=2</v>
      </c>
      <c r="AK45" s="13" t="str">
        <f>"=女"</f>
        <v>=女</v>
      </c>
      <c r="AL45" s="13" t="str">
        <f>"=2"</f>
        <v>=2</v>
      </c>
      <c r="AN45" s="15" t="s">
        <v>34</v>
      </c>
      <c r="AO45" s="13">
        <f>AO43*$AS$2</f>
        <v>0</v>
      </c>
      <c r="AP45" s="13">
        <f>AP43*$AS$2</f>
        <v>4</v>
      </c>
      <c r="AQ45" s="13">
        <f>AQ43*$AS$2</f>
        <v>1</v>
      </c>
      <c r="AR45" s="13">
        <f>AR43*$AS$2</f>
        <v>0</v>
      </c>
      <c r="AS45" s="13">
        <f>AS43*$AS$2</f>
        <v>0</v>
      </c>
    </row>
    <row r="46" spans="2:45" ht="14.25" x14ac:dyDescent="0.15">
      <c r="C46" s="38">
        <v>43</v>
      </c>
      <c r="D46" s="41"/>
      <c r="E46" s="50"/>
      <c r="F46" s="51" t="str">
        <f t="shared" si="0"/>
        <v/>
      </c>
      <c r="G46" s="51" t="str">
        <f t="shared" si="1"/>
        <v/>
      </c>
      <c r="H46" s="51" t="str">
        <f t="shared" si="2"/>
        <v/>
      </c>
      <c r="I46" s="51" t="str">
        <f t="shared" si="3"/>
        <v/>
      </c>
      <c r="J46" s="51" t="str">
        <f t="shared" si="4"/>
        <v/>
      </c>
      <c r="K46" s="51" t="str">
        <f t="shared" si="5"/>
        <v/>
      </c>
      <c r="L46" s="51" t="str">
        <f t="shared" si="6"/>
        <v/>
      </c>
      <c r="M46" s="51" t="str">
        <f t="shared" si="7"/>
        <v/>
      </c>
      <c r="N46" s="51" t="str">
        <f t="shared" si="8"/>
        <v/>
      </c>
      <c r="O46" s="51" t="str">
        <f t="shared" si="9"/>
        <v/>
      </c>
      <c r="P46" s="51" t="str">
        <f t="shared" si="10"/>
        <v/>
      </c>
      <c r="Q46" s="51" t="str">
        <f t="shared" si="11"/>
        <v/>
      </c>
      <c r="T46" s="53"/>
      <c r="U46" s="133"/>
      <c r="V46" s="134"/>
      <c r="W46" s="134"/>
      <c r="X46" s="134"/>
      <c r="Y46" s="134"/>
      <c r="Z46" s="135"/>
      <c r="AA46" s="53"/>
      <c r="AB46" s="133"/>
      <c r="AC46" s="134"/>
      <c r="AD46" s="134"/>
      <c r="AE46" s="134"/>
      <c r="AF46" s="134"/>
      <c r="AG46" s="135"/>
      <c r="AI46" s="13" t="s">
        <v>3</v>
      </c>
      <c r="AJ46" s="13">
        <f>AJ39</f>
        <v>4</v>
      </c>
      <c r="AK46" s="13" t="s">
        <v>3</v>
      </c>
      <c r="AL46" s="13">
        <f>AL39</f>
        <v>4</v>
      </c>
      <c r="AN46" s="13" t="s">
        <v>35</v>
      </c>
      <c r="AO46" s="16">
        <f>IFERROR((AO45*4+AP45*3+AQ45*2+AR45)/SUM(AO45:AR45),"")</f>
        <v>2.8</v>
      </c>
    </row>
    <row r="47" spans="2:45" ht="14.25" x14ac:dyDescent="0.15">
      <c r="C47" s="38">
        <v>44</v>
      </c>
      <c r="D47" s="41"/>
      <c r="E47" s="50"/>
      <c r="F47" s="51" t="str">
        <f t="shared" si="0"/>
        <v/>
      </c>
      <c r="G47" s="51" t="str">
        <f t="shared" si="1"/>
        <v/>
      </c>
      <c r="H47" s="51" t="str">
        <f t="shared" si="2"/>
        <v/>
      </c>
      <c r="I47" s="51" t="str">
        <f t="shared" si="3"/>
        <v/>
      </c>
      <c r="J47" s="51" t="str">
        <f t="shared" si="4"/>
        <v/>
      </c>
      <c r="K47" s="51" t="str">
        <f t="shared" si="5"/>
        <v/>
      </c>
      <c r="L47" s="51" t="str">
        <f t="shared" si="6"/>
        <v/>
      </c>
      <c r="M47" s="51" t="str">
        <f t="shared" si="7"/>
        <v/>
      </c>
      <c r="N47" s="51" t="str">
        <f t="shared" si="8"/>
        <v/>
      </c>
      <c r="O47" s="51" t="str">
        <f t="shared" si="9"/>
        <v/>
      </c>
      <c r="P47" s="51" t="str">
        <f t="shared" si="10"/>
        <v/>
      </c>
      <c r="Q47" s="51" t="str">
        <f t="shared" si="11"/>
        <v/>
      </c>
      <c r="T47" s="53"/>
      <c r="U47" s="133"/>
      <c r="V47" s="134"/>
      <c r="W47" s="134"/>
      <c r="X47" s="134"/>
      <c r="Y47" s="134"/>
      <c r="Z47" s="135"/>
      <c r="AA47" s="53"/>
      <c r="AB47" s="133"/>
      <c r="AC47" s="134"/>
      <c r="AD47" s="134"/>
      <c r="AE47" s="134"/>
      <c r="AF47" s="134"/>
      <c r="AG47" s="135"/>
      <c r="AI47" s="13" t="str">
        <f>"=男"</f>
        <v>=男</v>
      </c>
      <c r="AJ47" s="13" t="str">
        <f>"=1"</f>
        <v>=1</v>
      </c>
      <c r="AK47" s="13" t="str">
        <f>"=女"</f>
        <v>=女</v>
      </c>
      <c r="AL47" s="13" t="str">
        <f>"=1"</f>
        <v>=1</v>
      </c>
    </row>
    <row r="48" spans="2:45" ht="14.25" x14ac:dyDescent="0.15">
      <c r="C48" s="38">
        <v>45</v>
      </c>
      <c r="D48" s="41"/>
      <c r="E48" s="50"/>
      <c r="F48" s="51" t="str">
        <f t="shared" si="0"/>
        <v/>
      </c>
      <c r="G48" s="51" t="str">
        <f t="shared" si="1"/>
        <v/>
      </c>
      <c r="H48" s="51" t="str">
        <f t="shared" si="2"/>
        <v/>
      </c>
      <c r="I48" s="51" t="str">
        <f t="shared" si="3"/>
        <v/>
      </c>
      <c r="J48" s="51" t="str">
        <f t="shared" si="4"/>
        <v/>
      </c>
      <c r="K48" s="51" t="str">
        <f t="shared" si="5"/>
        <v/>
      </c>
      <c r="L48" s="51" t="str">
        <f t="shared" si="6"/>
        <v/>
      </c>
      <c r="M48" s="51" t="str">
        <f t="shared" si="7"/>
        <v/>
      </c>
      <c r="N48" s="51" t="str">
        <f t="shared" si="8"/>
        <v/>
      </c>
      <c r="O48" s="51" t="str">
        <f t="shared" si="9"/>
        <v/>
      </c>
      <c r="P48" s="51" t="str">
        <f t="shared" si="10"/>
        <v/>
      </c>
      <c r="Q48" s="51" t="str">
        <f t="shared" si="11"/>
        <v/>
      </c>
      <c r="T48" s="53"/>
      <c r="U48" s="133"/>
      <c r="V48" s="134"/>
      <c r="W48" s="134"/>
      <c r="X48" s="134"/>
      <c r="Y48" s="134"/>
      <c r="Z48" s="135"/>
      <c r="AA48" s="53"/>
      <c r="AB48" s="133"/>
      <c r="AC48" s="134"/>
      <c r="AD48" s="134"/>
      <c r="AE48" s="134"/>
      <c r="AF48" s="134"/>
      <c r="AG48" s="135"/>
      <c r="AI48" s="13" t="s">
        <v>3</v>
      </c>
      <c r="AJ48" s="13">
        <f>AJ39</f>
        <v>4</v>
      </c>
      <c r="AK48" s="13" t="s">
        <v>3</v>
      </c>
      <c r="AL48" s="13">
        <f>AL39</f>
        <v>4</v>
      </c>
    </row>
    <row r="49" spans="3:45" ht="14.25" x14ac:dyDescent="0.15">
      <c r="C49" s="38">
        <v>46</v>
      </c>
      <c r="D49" s="41"/>
      <c r="E49" s="50"/>
      <c r="F49" s="51" t="str">
        <f t="shared" si="0"/>
        <v/>
      </c>
      <c r="G49" s="51" t="str">
        <f t="shared" si="1"/>
        <v/>
      </c>
      <c r="H49" s="51" t="str">
        <f t="shared" si="2"/>
        <v/>
      </c>
      <c r="I49" s="51" t="str">
        <f t="shared" si="3"/>
        <v/>
      </c>
      <c r="J49" s="51" t="str">
        <f t="shared" si="4"/>
        <v/>
      </c>
      <c r="K49" s="51" t="str">
        <f t="shared" si="5"/>
        <v/>
      </c>
      <c r="L49" s="51" t="str">
        <f t="shared" si="6"/>
        <v/>
      </c>
      <c r="M49" s="51" t="str">
        <f t="shared" si="7"/>
        <v/>
      </c>
      <c r="N49" s="51" t="str">
        <f t="shared" si="8"/>
        <v/>
      </c>
      <c r="O49" s="51" t="str">
        <f t="shared" si="9"/>
        <v/>
      </c>
      <c r="P49" s="51" t="str">
        <f t="shared" si="10"/>
        <v/>
      </c>
      <c r="Q49" s="51" t="str">
        <f t="shared" si="11"/>
        <v/>
      </c>
      <c r="T49" s="53"/>
      <c r="U49" s="133"/>
      <c r="V49" s="134"/>
      <c r="W49" s="134"/>
      <c r="X49" s="134"/>
      <c r="Y49" s="134"/>
      <c r="Z49" s="135"/>
      <c r="AA49" s="53"/>
      <c r="AB49" s="133"/>
      <c r="AC49" s="134"/>
      <c r="AD49" s="134"/>
      <c r="AE49" s="134"/>
      <c r="AF49" s="134"/>
      <c r="AG49" s="135"/>
      <c r="AI49" s="13" t="str">
        <f>"=男"</f>
        <v>=男</v>
      </c>
      <c r="AJ49" s="13" t="str">
        <f>"=9"</f>
        <v>=9</v>
      </c>
      <c r="AK49" s="13" t="str">
        <f>"=女"</f>
        <v>=女</v>
      </c>
      <c r="AL49" s="13" t="str">
        <f>"=9"</f>
        <v>=9</v>
      </c>
    </row>
    <row r="50" spans="3:45" ht="14.25" x14ac:dyDescent="0.15">
      <c r="C50" s="38">
        <v>47</v>
      </c>
      <c r="D50" s="41"/>
      <c r="E50" s="50"/>
      <c r="F50" s="51" t="str">
        <f t="shared" si="0"/>
        <v/>
      </c>
      <c r="G50" s="51" t="str">
        <f t="shared" si="1"/>
        <v/>
      </c>
      <c r="H50" s="51" t="str">
        <f t="shared" si="2"/>
        <v/>
      </c>
      <c r="I50" s="51" t="str">
        <f t="shared" si="3"/>
        <v/>
      </c>
      <c r="J50" s="51" t="str">
        <f t="shared" si="4"/>
        <v/>
      </c>
      <c r="K50" s="51" t="str">
        <f t="shared" si="5"/>
        <v/>
      </c>
      <c r="L50" s="51" t="str">
        <f t="shared" si="6"/>
        <v/>
      </c>
      <c r="M50" s="51" t="str">
        <f t="shared" si="7"/>
        <v/>
      </c>
      <c r="N50" s="51" t="str">
        <f t="shared" si="8"/>
        <v/>
      </c>
      <c r="O50" s="51" t="str">
        <f t="shared" si="9"/>
        <v/>
      </c>
      <c r="P50" s="51" t="str">
        <f t="shared" si="10"/>
        <v/>
      </c>
      <c r="Q50" s="51" t="str">
        <f t="shared" si="11"/>
        <v/>
      </c>
      <c r="T50" s="53"/>
      <c r="U50" s="133"/>
      <c r="V50" s="136" t="s">
        <v>23</v>
      </c>
      <c r="W50" s="136"/>
      <c r="X50" s="136" t="s">
        <v>25</v>
      </c>
      <c r="Y50" s="134"/>
      <c r="Z50" s="135"/>
      <c r="AA50" s="53"/>
      <c r="AB50" s="133"/>
      <c r="AC50" s="136" t="s">
        <v>19</v>
      </c>
      <c r="AD50" s="136"/>
      <c r="AE50" s="136" t="s">
        <v>21</v>
      </c>
      <c r="AF50" s="134"/>
      <c r="AG50" s="135"/>
    </row>
    <row r="51" spans="3:45" ht="14.25" x14ac:dyDescent="0.15">
      <c r="C51" s="38">
        <v>48</v>
      </c>
      <c r="D51" s="41"/>
      <c r="E51" s="50"/>
      <c r="F51" s="51" t="str">
        <f t="shared" si="0"/>
        <v/>
      </c>
      <c r="G51" s="51" t="str">
        <f t="shared" si="1"/>
        <v/>
      </c>
      <c r="H51" s="51" t="str">
        <f t="shared" si="2"/>
        <v/>
      </c>
      <c r="I51" s="51" t="str">
        <f t="shared" si="3"/>
        <v/>
      </c>
      <c r="J51" s="51" t="str">
        <f t="shared" si="4"/>
        <v/>
      </c>
      <c r="K51" s="51" t="str">
        <f t="shared" si="5"/>
        <v/>
      </c>
      <c r="L51" s="51" t="str">
        <f t="shared" si="6"/>
        <v/>
      </c>
      <c r="M51" s="51" t="str">
        <f t="shared" si="7"/>
        <v/>
      </c>
      <c r="N51" s="51" t="str">
        <f t="shared" si="8"/>
        <v/>
      </c>
      <c r="O51" s="51" t="str">
        <f t="shared" si="9"/>
        <v/>
      </c>
      <c r="P51" s="51" t="str">
        <f t="shared" si="10"/>
        <v/>
      </c>
      <c r="Q51" s="51" t="str">
        <f t="shared" si="11"/>
        <v/>
      </c>
      <c r="T51" s="53"/>
      <c r="U51" s="137"/>
      <c r="V51" s="138" t="s">
        <v>24</v>
      </c>
      <c r="W51" s="138"/>
      <c r="X51" s="138" t="s">
        <v>26</v>
      </c>
      <c r="Y51" s="139"/>
      <c r="Z51" s="140"/>
      <c r="AA51" s="53"/>
      <c r="AB51" s="137"/>
      <c r="AC51" s="138" t="s">
        <v>20</v>
      </c>
      <c r="AD51" s="138"/>
      <c r="AE51" s="138" t="s">
        <v>22</v>
      </c>
      <c r="AF51" s="139"/>
      <c r="AG51" s="140"/>
      <c r="AJ51" s="13">
        <v>5</v>
      </c>
      <c r="AL51" s="13">
        <v>5</v>
      </c>
      <c r="AM51" s="13">
        <v>7</v>
      </c>
    </row>
    <row r="52" spans="3:45" ht="14.25" x14ac:dyDescent="0.15">
      <c r="C52" s="38">
        <v>49</v>
      </c>
      <c r="D52" s="41"/>
      <c r="E52" s="50"/>
      <c r="F52" s="51" t="str">
        <f t="shared" si="0"/>
        <v/>
      </c>
      <c r="G52" s="51" t="str">
        <f t="shared" si="1"/>
        <v/>
      </c>
      <c r="H52" s="51" t="str">
        <f t="shared" si="2"/>
        <v/>
      </c>
      <c r="I52" s="51" t="str">
        <f t="shared" si="3"/>
        <v/>
      </c>
      <c r="J52" s="51" t="str">
        <f t="shared" si="4"/>
        <v/>
      </c>
      <c r="K52" s="51" t="str">
        <f t="shared" si="5"/>
        <v/>
      </c>
      <c r="L52" s="51" t="str">
        <f t="shared" si="6"/>
        <v/>
      </c>
      <c r="M52" s="51" t="str">
        <f t="shared" si="7"/>
        <v/>
      </c>
      <c r="N52" s="51" t="str">
        <f t="shared" si="8"/>
        <v/>
      </c>
      <c r="O52" s="51" t="str">
        <f t="shared" si="9"/>
        <v/>
      </c>
      <c r="P52" s="51" t="str">
        <f t="shared" si="10"/>
        <v/>
      </c>
      <c r="Q52" s="51" t="str">
        <f t="shared" si="11"/>
        <v/>
      </c>
      <c r="T52" s="53"/>
      <c r="U52" s="53"/>
      <c r="V52" s="53"/>
      <c r="W52" s="53"/>
      <c r="X52" s="53"/>
      <c r="Y52" s="53"/>
      <c r="Z52" s="53"/>
      <c r="AA52" s="53"/>
      <c r="AB52" s="53"/>
      <c r="AC52" s="53"/>
      <c r="AD52" s="53"/>
      <c r="AE52" s="53"/>
      <c r="AF52" s="53"/>
      <c r="AG52" s="53"/>
      <c r="AI52" s="13" t="s">
        <v>3</v>
      </c>
      <c r="AJ52" s="13">
        <f>AJ51</f>
        <v>5</v>
      </c>
      <c r="AK52" s="13" t="s">
        <v>3</v>
      </c>
      <c r="AL52" s="13">
        <f>AL51</f>
        <v>5</v>
      </c>
      <c r="AO52" s="13" t="s">
        <v>7</v>
      </c>
      <c r="AP52" s="13" t="s">
        <v>8</v>
      </c>
      <c r="AQ52" s="13" t="s">
        <v>9</v>
      </c>
      <c r="AR52" s="13" t="s">
        <v>10</v>
      </c>
      <c r="AS52" s="13" t="s">
        <v>2</v>
      </c>
    </row>
    <row r="53" spans="3:45" ht="14.25" x14ac:dyDescent="0.15">
      <c r="C53" s="38">
        <v>50</v>
      </c>
      <c r="D53" s="41"/>
      <c r="E53" s="50"/>
      <c r="F53" s="51" t="str">
        <f t="shared" si="0"/>
        <v/>
      </c>
      <c r="G53" s="51" t="str">
        <f t="shared" si="1"/>
        <v/>
      </c>
      <c r="H53" s="51" t="str">
        <f t="shared" si="2"/>
        <v/>
      </c>
      <c r="I53" s="51" t="str">
        <f t="shared" si="3"/>
        <v/>
      </c>
      <c r="J53" s="51" t="str">
        <f t="shared" si="4"/>
        <v/>
      </c>
      <c r="K53" s="51" t="str">
        <f t="shared" si="5"/>
        <v/>
      </c>
      <c r="L53" s="51" t="str">
        <f t="shared" si="6"/>
        <v/>
      </c>
      <c r="M53" s="51" t="str">
        <f t="shared" si="7"/>
        <v/>
      </c>
      <c r="N53" s="51" t="str">
        <f t="shared" si="8"/>
        <v/>
      </c>
      <c r="O53" s="51" t="str">
        <f t="shared" si="9"/>
        <v/>
      </c>
      <c r="P53" s="51" t="str">
        <f t="shared" si="10"/>
        <v/>
      </c>
      <c r="Q53" s="51" t="str">
        <f t="shared" si="11"/>
        <v/>
      </c>
      <c r="T53" s="53"/>
      <c r="U53" s="157" t="s">
        <v>29</v>
      </c>
      <c r="V53" s="158"/>
      <c r="W53" s="158"/>
      <c r="X53" s="158"/>
      <c r="Y53" s="158"/>
      <c r="Z53" s="159"/>
      <c r="AA53" s="141"/>
      <c r="AB53" s="157" t="s">
        <v>30</v>
      </c>
      <c r="AC53" s="158"/>
      <c r="AD53" s="158"/>
      <c r="AE53" s="158"/>
      <c r="AF53" s="158"/>
      <c r="AG53" s="159"/>
      <c r="AI53" s="13" t="str">
        <f>"=男"</f>
        <v>=男</v>
      </c>
      <c r="AJ53" s="13" t="str">
        <f>"=4"</f>
        <v>=4</v>
      </c>
      <c r="AK53" s="13" t="str">
        <f>"=女"</f>
        <v>=女</v>
      </c>
      <c r="AL53" s="13" t="str">
        <f>"=4"</f>
        <v>=4</v>
      </c>
      <c r="AN53" s="13" t="s">
        <v>5</v>
      </c>
      <c r="AO53" s="14">
        <f>DCOUNTA($D$3:$Q$96,AM51,AI52:AJ53)/$AO$2</f>
        <v>0.33333333333333331</v>
      </c>
      <c r="AP53" s="14">
        <f>DCOUNTA($D$3:$Q$96,AM51,AI54:AJ55)/$AO$2</f>
        <v>0.66666666666666663</v>
      </c>
      <c r="AQ53" s="14">
        <f>DCOUNTA($D$3:$Q$96,AM51,AI56:AJ57)/$AO$2</f>
        <v>0</v>
      </c>
      <c r="AR53" s="14">
        <f>DCOUNTA($D$3:$Q$96,AM51,AI58:AJ59)/$AO$2</f>
        <v>0</v>
      </c>
      <c r="AS53" s="14">
        <f>DCOUNTA($D$3:$Q$96,AM51,AI60:AJ61)/$AO$2</f>
        <v>0</v>
      </c>
    </row>
    <row r="54" spans="3:45" ht="14.25" x14ac:dyDescent="0.15">
      <c r="C54" s="38">
        <v>51</v>
      </c>
      <c r="D54" s="41"/>
      <c r="E54" s="50"/>
      <c r="F54" s="51" t="str">
        <f t="shared" si="0"/>
        <v/>
      </c>
      <c r="G54" s="51" t="str">
        <f t="shared" si="1"/>
        <v/>
      </c>
      <c r="H54" s="51" t="str">
        <f t="shared" si="2"/>
        <v/>
      </c>
      <c r="I54" s="51" t="str">
        <f t="shared" si="3"/>
        <v/>
      </c>
      <c r="J54" s="51" t="str">
        <f t="shared" si="4"/>
        <v/>
      </c>
      <c r="K54" s="51" t="str">
        <f t="shared" si="5"/>
        <v/>
      </c>
      <c r="L54" s="51" t="str">
        <f t="shared" si="6"/>
        <v/>
      </c>
      <c r="M54" s="51" t="str">
        <f t="shared" si="7"/>
        <v/>
      </c>
      <c r="N54" s="51" t="str">
        <f t="shared" si="8"/>
        <v/>
      </c>
      <c r="O54" s="51" t="str">
        <f t="shared" si="9"/>
        <v/>
      </c>
      <c r="P54" s="51" t="str">
        <f t="shared" si="10"/>
        <v/>
      </c>
      <c r="Q54" s="51" t="str">
        <f t="shared" si="11"/>
        <v/>
      </c>
      <c r="T54" s="53"/>
      <c r="U54" s="160"/>
      <c r="V54" s="161"/>
      <c r="W54" s="161"/>
      <c r="X54" s="161"/>
      <c r="Y54" s="161"/>
      <c r="Z54" s="162"/>
      <c r="AA54" s="53"/>
      <c r="AB54" s="160"/>
      <c r="AC54" s="161"/>
      <c r="AD54" s="161"/>
      <c r="AE54" s="161"/>
      <c r="AF54" s="161"/>
      <c r="AG54" s="162"/>
      <c r="AI54" s="13" t="s">
        <v>3</v>
      </c>
      <c r="AJ54" s="13">
        <f>AJ51</f>
        <v>5</v>
      </c>
      <c r="AK54" s="13" t="s">
        <v>3</v>
      </c>
      <c r="AL54" s="13">
        <f>AL51</f>
        <v>5</v>
      </c>
      <c r="AN54" s="13" t="s">
        <v>6</v>
      </c>
      <c r="AO54" s="14">
        <f>DCOUNTA($D$3:$Q$96,AM51,AK52:AL53)/$AQ$2</f>
        <v>0.5</v>
      </c>
      <c r="AP54" s="14">
        <f>DCOUNTA($D$3:$Q$96,AM51,AK54:AL55)/$AQ$2</f>
        <v>0.5</v>
      </c>
      <c r="AQ54" s="14">
        <f>DCOUNTA($D$3:$Q$96,AM51,AK56:AL57)/$AQ$2</f>
        <v>0</v>
      </c>
      <c r="AR54" s="14">
        <f>DCOUNTA($D$3:$Q$96,AM51,AK58:AL59)/$AQ$2</f>
        <v>0</v>
      </c>
      <c r="AS54" s="14">
        <f>DCOUNTA($D$3:$Q$96,AM51,AK60:AL61)/$AQ$2</f>
        <v>0</v>
      </c>
    </row>
    <row r="55" spans="3:45" ht="14.25" x14ac:dyDescent="0.15">
      <c r="C55" s="38">
        <v>52</v>
      </c>
      <c r="D55" s="41"/>
      <c r="E55" s="50"/>
      <c r="F55" s="51" t="str">
        <f t="shared" si="0"/>
        <v/>
      </c>
      <c r="G55" s="51" t="str">
        <f t="shared" si="1"/>
        <v/>
      </c>
      <c r="H55" s="51" t="str">
        <f t="shared" si="2"/>
        <v/>
      </c>
      <c r="I55" s="51" t="str">
        <f t="shared" si="3"/>
        <v/>
      </c>
      <c r="J55" s="51" t="str">
        <f t="shared" si="4"/>
        <v/>
      </c>
      <c r="K55" s="51" t="str">
        <f t="shared" si="5"/>
        <v/>
      </c>
      <c r="L55" s="51" t="str">
        <f t="shared" si="6"/>
        <v/>
      </c>
      <c r="M55" s="51" t="str">
        <f t="shared" si="7"/>
        <v/>
      </c>
      <c r="N55" s="51" t="str">
        <f t="shared" si="8"/>
        <v/>
      </c>
      <c r="O55" s="51" t="str">
        <f t="shared" si="9"/>
        <v/>
      </c>
      <c r="P55" s="51" t="str">
        <f t="shared" si="10"/>
        <v/>
      </c>
      <c r="Q55" s="51" t="str">
        <f t="shared" si="11"/>
        <v/>
      </c>
      <c r="T55" s="53"/>
      <c r="U55" s="160"/>
      <c r="V55" s="161"/>
      <c r="W55" s="161"/>
      <c r="X55" s="161"/>
      <c r="Y55" s="161"/>
      <c r="Z55" s="162"/>
      <c r="AA55" s="53"/>
      <c r="AB55" s="160"/>
      <c r="AC55" s="161"/>
      <c r="AD55" s="161"/>
      <c r="AE55" s="161"/>
      <c r="AF55" s="161"/>
      <c r="AG55" s="162"/>
      <c r="AI55" s="13" t="str">
        <f>"=男"</f>
        <v>=男</v>
      </c>
      <c r="AJ55" s="13" t="str">
        <f>"=3"</f>
        <v>=3</v>
      </c>
      <c r="AK55" s="13" t="str">
        <f>"=女"</f>
        <v>=女</v>
      </c>
      <c r="AL55" s="13" t="str">
        <f>"=3"</f>
        <v>=3</v>
      </c>
      <c r="AN55" s="13" t="s">
        <v>11</v>
      </c>
      <c r="AO55" s="14">
        <f>(AO53*$AO$2+AO54*$AQ$2)/$AS$2</f>
        <v>0.4</v>
      </c>
      <c r="AP55" s="14">
        <f>(AP53*$AO$2+AP54*$AQ$2)/$AS$2</f>
        <v>0.6</v>
      </c>
      <c r="AQ55" s="14">
        <f>(AQ53*$AO$2+AQ54*$AQ$2)/$AS$2</f>
        <v>0</v>
      </c>
      <c r="AR55" s="14">
        <f>(AR53*$AO$2+AR54*$AQ$2)/$AS$2</f>
        <v>0</v>
      </c>
      <c r="AS55" s="14">
        <f>(AS53*$AO$2+AS54*$AQ$2)/$AS$2</f>
        <v>0</v>
      </c>
    </row>
    <row r="56" spans="3:45" ht="13.5" customHeight="1" x14ac:dyDescent="0.15">
      <c r="C56" s="38">
        <v>53</v>
      </c>
      <c r="D56" s="41"/>
      <c r="E56" s="50"/>
      <c r="F56" s="51" t="str">
        <f t="shared" si="0"/>
        <v/>
      </c>
      <c r="G56" s="51" t="str">
        <f t="shared" si="1"/>
        <v/>
      </c>
      <c r="H56" s="51" t="str">
        <f t="shared" si="2"/>
        <v/>
      </c>
      <c r="I56" s="51" t="str">
        <f t="shared" si="3"/>
        <v/>
      </c>
      <c r="J56" s="51" t="str">
        <f t="shared" si="4"/>
        <v/>
      </c>
      <c r="K56" s="51" t="str">
        <f t="shared" si="5"/>
        <v/>
      </c>
      <c r="L56" s="51" t="str">
        <f t="shared" si="6"/>
        <v/>
      </c>
      <c r="M56" s="51" t="str">
        <f t="shared" si="7"/>
        <v/>
      </c>
      <c r="N56" s="51" t="str">
        <f t="shared" si="8"/>
        <v/>
      </c>
      <c r="O56" s="51" t="str">
        <f t="shared" si="9"/>
        <v/>
      </c>
      <c r="P56" s="51" t="str">
        <f t="shared" si="10"/>
        <v/>
      </c>
      <c r="Q56" s="51" t="str">
        <f t="shared" si="11"/>
        <v/>
      </c>
      <c r="T56" s="53"/>
      <c r="U56" s="133"/>
      <c r="V56" s="134"/>
      <c r="W56" s="134"/>
      <c r="X56" s="134"/>
      <c r="Y56" s="134"/>
      <c r="Z56" s="135"/>
      <c r="AA56" s="53"/>
      <c r="AB56" s="133"/>
      <c r="AC56" s="134"/>
      <c r="AD56" s="134"/>
      <c r="AE56" s="134"/>
      <c r="AF56" s="134"/>
      <c r="AG56" s="135"/>
      <c r="AI56" s="13" t="s">
        <v>3</v>
      </c>
      <c r="AJ56" s="13">
        <f>AJ51</f>
        <v>5</v>
      </c>
      <c r="AK56" s="13" t="s">
        <v>3</v>
      </c>
      <c r="AL56" s="13">
        <f>AL51</f>
        <v>5</v>
      </c>
    </row>
    <row r="57" spans="3:45" ht="13.5" customHeight="1" x14ac:dyDescent="0.15">
      <c r="C57" s="38">
        <v>54</v>
      </c>
      <c r="D57" s="41"/>
      <c r="E57" s="50"/>
      <c r="F57" s="51" t="str">
        <f t="shared" si="0"/>
        <v/>
      </c>
      <c r="G57" s="51" t="str">
        <f t="shared" si="1"/>
        <v/>
      </c>
      <c r="H57" s="51" t="str">
        <f t="shared" si="2"/>
        <v/>
      </c>
      <c r="I57" s="51" t="str">
        <f t="shared" si="3"/>
        <v/>
      </c>
      <c r="J57" s="51" t="str">
        <f t="shared" si="4"/>
        <v/>
      </c>
      <c r="K57" s="51" t="str">
        <f t="shared" si="5"/>
        <v/>
      </c>
      <c r="L57" s="51" t="str">
        <f t="shared" si="6"/>
        <v/>
      </c>
      <c r="M57" s="51" t="str">
        <f t="shared" si="7"/>
        <v/>
      </c>
      <c r="N57" s="51" t="str">
        <f t="shared" si="8"/>
        <v/>
      </c>
      <c r="O57" s="51" t="str">
        <f t="shared" si="9"/>
        <v/>
      </c>
      <c r="P57" s="51" t="str">
        <f t="shared" si="10"/>
        <v/>
      </c>
      <c r="Q57" s="51" t="str">
        <f t="shared" si="11"/>
        <v/>
      </c>
      <c r="T57" s="53"/>
      <c r="U57" s="133"/>
      <c r="V57" s="134"/>
      <c r="W57" s="134"/>
      <c r="X57" s="134"/>
      <c r="Y57" s="134"/>
      <c r="Z57" s="135"/>
      <c r="AA57" s="53"/>
      <c r="AB57" s="133"/>
      <c r="AC57" s="134"/>
      <c r="AD57" s="134"/>
      <c r="AE57" s="134"/>
      <c r="AF57" s="134"/>
      <c r="AG57" s="135"/>
      <c r="AI57" s="13" t="str">
        <f>"=男"</f>
        <v>=男</v>
      </c>
      <c r="AJ57" s="13" t="str">
        <f>"=2"</f>
        <v>=2</v>
      </c>
      <c r="AK57" s="13" t="str">
        <f>"=女"</f>
        <v>=女</v>
      </c>
      <c r="AL57" s="13" t="str">
        <f>"=2"</f>
        <v>=2</v>
      </c>
      <c r="AN57" s="15" t="s">
        <v>34</v>
      </c>
      <c r="AO57" s="13">
        <f>AO55*$AS$2</f>
        <v>2</v>
      </c>
      <c r="AP57" s="13">
        <f>AP55*$AS$2</f>
        <v>3</v>
      </c>
      <c r="AQ57" s="13">
        <f>AQ55*$AS$2</f>
        <v>0</v>
      </c>
      <c r="AR57" s="13">
        <f>AR55*$AS$2</f>
        <v>0</v>
      </c>
      <c r="AS57" s="13">
        <f>AS55*$AS$2</f>
        <v>0</v>
      </c>
    </row>
    <row r="58" spans="3:45" ht="13.5" customHeight="1" x14ac:dyDescent="0.15">
      <c r="C58" s="38">
        <v>55</v>
      </c>
      <c r="D58" s="41"/>
      <c r="E58" s="50"/>
      <c r="F58" s="51" t="str">
        <f t="shared" si="0"/>
        <v/>
      </c>
      <c r="G58" s="51" t="str">
        <f t="shared" si="1"/>
        <v/>
      </c>
      <c r="H58" s="51" t="str">
        <f t="shared" si="2"/>
        <v/>
      </c>
      <c r="I58" s="51" t="str">
        <f t="shared" si="3"/>
        <v/>
      </c>
      <c r="J58" s="51" t="str">
        <f t="shared" si="4"/>
        <v/>
      </c>
      <c r="K58" s="51" t="str">
        <f t="shared" si="5"/>
        <v/>
      </c>
      <c r="L58" s="51" t="str">
        <f t="shared" si="6"/>
        <v/>
      </c>
      <c r="M58" s="51" t="str">
        <f t="shared" si="7"/>
        <v/>
      </c>
      <c r="N58" s="51" t="str">
        <f t="shared" si="8"/>
        <v/>
      </c>
      <c r="O58" s="51" t="str">
        <f t="shared" si="9"/>
        <v/>
      </c>
      <c r="P58" s="51" t="str">
        <f t="shared" si="10"/>
        <v/>
      </c>
      <c r="Q58" s="51" t="str">
        <f t="shared" si="11"/>
        <v/>
      </c>
      <c r="T58" s="53"/>
      <c r="U58" s="133"/>
      <c r="V58" s="134"/>
      <c r="W58" s="134"/>
      <c r="X58" s="134"/>
      <c r="Y58" s="134"/>
      <c r="Z58" s="135"/>
      <c r="AA58" s="53"/>
      <c r="AB58" s="133"/>
      <c r="AC58" s="134"/>
      <c r="AD58" s="134"/>
      <c r="AE58" s="134"/>
      <c r="AF58" s="134"/>
      <c r="AG58" s="135"/>
      <c r="AI58" s="13" t="s">
        <v>3</v>
      </c>
      <c r="AJ58" s="13">
        <f>AJ51</f>
        <v>5</v>
      </c>
      <c r="AK58" s="13" t="s">
        <v>3</v>
      </c>
      <c r="AL58" s="13">
        <f>AL51</f>
        <v>5</v>
      </c>
      <c r="AN58" s="13" t="s">
        <v>35</v>
      </c>
      <c r="AO58" s="16">
        <f>IFERROR((AO57*4+AP57*3+AQ57*2+AR57)/SUM(AO57:AR57),"")</f>
        <v>3.4</v>
      </c>
    </row>
    <row r="59" spans="3:45" ht="14.25" x14ac:dyDescent="0.15">
      <c r="C59" s="38">
        <v>56</v>
      </c>
      <c r="D59" s="41"/>
      <c r="E59" s="50"/>
      <c r="F59" s="51" t="str">
        <f t="shared" si="0"/>
        <v/>
      </c>
      <c r="G59" s="51" t="str">
        <f t="shared" si="1"/>
        <v/>
      </c>
      <c r="H59" s="51" t="str">
        <f t="shared" si="2"/>
        <v/>
      </c>
      <c r="I59" s="51" t="str">
        <f t="shared" si="3"/>
        <v/>
      </c>
      <c r="J59" s="51" t="str">
        <f t="shared" si="4"/>
        <v/>
      </c>
      <c r="K59" s="51" t="str">
        <f t="shared" si="5"/>
        <v/>
      </c>
      <c r="L59" s="51" t="str">
        <f t="shared" si="6"/>
        <v/>
      </c>
      <c r="M59" s="51" t="str">
        <f t="shared" si="7"/>
        <v/>
      </c>
      <c r="N59" s="51" t="str">
        <f t="shared" si="8"/>
        <v/>
      </c>
      <c r="O59" s="51" t="str">
        <f t="shared" si="9"/>
        <v/>
      </c>
      <c r="P59" s="51" t="str">
        <f t="shared" si="10"/>
        <v/>
      </c>
      <c r="Q59" s="51" t="str">
        <f t="shared" si="11"/>
        <v/>
      </c>
      <c r="T59" s="53"/>
      <c r="U59" s="133"/>
      <c r="V59" s="134"/>
      <c r="W59" s="134"/>
      <c r="X59" s="134"/>
      <c r="Y59" s="134"/>
      <c r="Z59" s="135"/>
      <c r="AA59" s="53"/>
      <c r="AB59" s="133"/>
      <c r="AC59" s="134"/>
      <c r="AD59" s="134"/>
      <c r="AE59" s="134"/>
      <c r="AF59" s="134"/>
      <c r="AG59" s="135"/>
      <c r="AI59" s="13" t="str">
        <f>"=男"</f>
        <v>=男</v>
      </c>
      <c r="AJ59" s="13" t="str">
        <f>"=1"</f>
        <v>=1</v>
      </c>
      <c r="AK59" s="13" t="str">
        <f>"=女"</f>
        <v>=女</v>
      </c>
      <c r="AL59" s="13" t="str">
        <f>"=1"</f>
        <v>=1</v>
      </c>
    </row>
    <row r="60" spans="3:45" ht="14.25" x14ac:dyDescent="0.15">
      <c r="C60" s="38">
        <v>57</v>
      </c>
      <c r="D60" s="41"/>
      <c r="E60" s="50"/>
      <c r="F60" s="51" t="str">
        <f t="shared" si="0"/>
        <v/>
      </c>
      <c r="G60" s="51" t="str">
        <f t="shared" si="1"/>
        <v/>
      </c>
      <c r="H60" s="51" t="str">
        <f t="shared" si="2"/>
        <v/>
      </c>
      <c r="I60" s="51" t="str">
        <f t="shared" si="3"/>
        <v/>
      </c>
      <c r="J60" s="51" t="str">
        <f t="shared" si="4"/>
        <v/>
      </c>
      <c r="K60" s="51" t="str">
        <f t="shared" si="5"/>
        <v/>
      </c>
      <c r="L60" s="51" t="str">
        <f t="shared" si="6"/>
        <v/>
      </c>
      <c r="M60" s="51" t="str">
        <f t="shared" si="7"/>
        <v/>
      </c>
      <c r="N60" s="51" t="str">
        <f t="shared" si="8"/>
        <v/>
      </c>
      <c r="O60" s="51" t="str">
        <f t="shared" si="9"/>
        <v/>
      </c>
      <c r="P60" s="51" t="str">
        <f t="shared" si="10"/>
        <v/>
      </c>
      <c r="Q60" s="51" t="str">
        <f t="shared" si="11"/>
        <v/>
      </c>
      <c r="T60" s="53"/>
      <c r="U60" s="133"/>
      <c r="V60" s="134"/>
      <c r="W60" s="134"/>
      <c r="X60" s="134"/>
      <c r="Y60" s="134"/>
      <c r="Z60" s="135"/>
      <c r="AA60" s="53"/>
      <c r="AB60" s="133"/>
      <c r="AC60" s="134"/>
      <c r="AD60" s="134"/>
      <c r="AE60" s="134"/>
      <c r="AF60" s="134"/>
      <c r="AG60" s="135"/>
      <c r="AI60" s="13" t="s">
        <v>3</v>
      </c>
      <c r="AJ60" s="13">
        <f>AJ51</f>
        <v>5</v>
      </c>
      <c r="AK60" s="13" t="s">
        <v>3</v>
      </c>
      <c r="AL60" s="13">
        <f>AL51</f>
        <v>5</v>
      </c>
    </row>
    <row r="61" spans="3:45" ht="14.25" x14ac:dyDescent="0.15">
      <c r="C61" s="38">
        <v>58</v>
      </c>
      <c r="D61" s="41"/>
      <c r="E61" s="50"/>
      <c r="F61" s="51" t="str">
        <f t="shared" si="0"/>
        <v/>
      </c>
      <c r="G61" s="51" t="str">
        <f t="shared" si="1"/>
        <v/>
      </c>
      <c r="H61" s="51" t="str">
        <f t="shared" si="2"/>
        <v/>
      </c>
      <c r="I61" s="51" t="str">
        <f t="shared" si="3"/>
        <v/>
      </c>
      <c r="J61" s="51" t="str">
        <f t="shared" si="4"/>
        <v/>
      </c>
      <c r="K61" s="51" t="str">
        <f t="shared" si="5"/>
        <v/>
      </c>
      <c r="L61" s="51" t="str">
        <f t="shared" si="6"/>
        <v/>
      </c>
      <c r="M61" s="51" t="str">
        <f t="shared" si="7"/>
        <v/>
      </c>
      <c r="N61" s="51" t="str">
        <f t="shared" si="8"/>
        <v/>
      </c>
      <c r="O61" s="51" t="str">
        <f t="shared" si="9"/>
        <v/>
      </c>
      <c r="P61" s="51" t="str">
        <f t="shared" si="10"/>
        <v/>
      </c>
      <c r="Q61" s="51" t="str">
        <f t="shared" si="11"/>
        <v/>
      </c>
      <c r="T61" s="53"/>
      <c r="U61" s="133"/>
      <c r="V61" s="134"/>
      <c r="W61" s="134"/>
      <c r="X61" s="134"/>
      <c r="Y61" s="134"/>
      <c r="Z61" s="135"/>
      <c r="AA61" s="53"/>
      <c r="AB61" s="133"/>
      <c r="AC61" s="134"/>
      <c r="AD61" s="134"/>
      <c r="AE61" s="134"/>
      <c r="AF61" s="134"/>
      <c r="AG61" s="135"/>
      <c r="AI61" s="13" t="str">
        <f>"=男"</f>
        <v>=男</v>
      </c>
      <c r="AJ61" s="13" t="str">
        <f>"=9"</f>
        <v>=9</v>
      </c>
      <c r="AK61" s="13" t="str">
        <f>"=女"</f>
        <v>=女</v>
      </c>
      <c r="AL61" s="13" t="str">
        <f>"=9"</f>
        <v>=9</v>
      </c>
    </row>
    <row r="62" spans="3:45" ht="14.25" x14ac:dyDescent="0.15">
      <c r="C62" s="38">
        <v>59</v>
      </c>
      <c r="D62" s="41"/>
      <c r="E62" s="50"/>
      <c r="F62" s="51" t="str">
        <f t="shared" si="0"/>
        <v/>
      </c>
      <c r="G62" s="51" t="str">
        <f t="shared" si="1"/>
        <v/>
      </c>
      <c r="H62" s="51" t="str">
        <f t="shared" si="2"/>
        <v/>
      </c>
      <c r="I62" s="51" t="str">
        <f t="shared" si="3"/>
        <v/>
      </c>
      <c r="J62" s="51" t="str">
        <f t="shared" si="4"/>
        <v/>
      </c>
      <c r="K62" s="51" t="str">
        <f t="shared" si="5"/>
        <v/>
      </c>
      <c r="L62" s="51" t="str">
        <f t="shared" si="6"/>
        <v/>
      </c>
      <c r="M62" s="51" t="str">
        <f t="shared" si="7"/>
        <v/>
      </c>
      <c r="N62" s="51" t="str">
        <f t="shared" si="8"/>
        <v/>
      </c>
      <c r="O62" s="51" t="str">
        <f t="shared" si="9"/>
        <v/>
      </c>
      <c r="P62" s="51" t="str">
        <f t="shared" si="10"/>
        <v/>
      </c>
      <c r="Q62" s="51" t="str">
        <f t="shared" si="11"/>
        <v/>
      </c>
      <c r="T62" s="53"/>
      <c r="U62" s="133"/>
      <c r="V62" s="134"/>
      <c r="W62" s="134"/>
      <c r="X62" s="134"/>
      <c r="Y62" s="134"/>
      <c r="Z62" s="135"/>
      <c r="AA62" s="53"/>
      <c r="AB62" s="133"/>
      <c r="AC62" s="134"/>
      <c r="AD62" s="134"/>
      <c r="AE62" s="134"/>
      <c r="AF62" s="134"/>
      <c r="AG62" s="135"/>
    </row>
    <row r="63" spans="3:45" ht="14.25" x14ac:dyDescent="0.15">
      <c r="C63" s="38">
        <v>60</v>
      </c>
      <c r="D63" s="41"/>
      <c r="E63" s="50"/>
      <c r="F63" s="51" t="str">
        <f t="shared" si="0"/>
        <v/>
      </c>
      <c r="G63" s="51" t="str">
        <f t="shared" si="1"/>
        <v/>
      </c>
      <c r="H63" s="51" t="str">
        <f t="shared" si="2"/>
        <v/>
      </c>
      <c r="I63" s="51" t="str">
        <f t="shared" si="3"/>
        <v/>
      </c>
      <c r="J63" s="51" t="str">
        <f t="shared" si="4"/>
        <v/>
      </c>
      <c r="K63" s="51" t="str">
        <f t="shared" si="5"/>
        <v/>
      </c>
      <c r="L63" s="51" t="str">
        <f t="shared" si="6"/>
        <v/>
      </c>
      <c r="M63" s="51" t="str">
        <f t="shared" si="7"/>
        <v/>
      </c>
      <c r="N63" s="51" t="str">
        <f t="shared" si="8"/>
        <v/>
      </c>
      <c r="O63" s="51" t="str">
        <f t="shared" si="9"/>
        <v/>
      </c>
      <c r="P63" s="51" t="str">
        <f t="shared" si="10"/>
        <v/>
      </c>
      <c r="Q63" s="51" t="str">
        <f t="shared" si="11"/>
        <v/>
      </c>
      <c r="T63" s="53"/>
      <c r="U63" s="133"/>
      <c r="V63" s="134"/>
      <c r="W63" s="134"/>
      <c r="X63" s="134"/>
      <c r="Y63" s="134"/>
      <c r="Z63" s="135"/>
      <c r="AA63" s="53"/>
      <c r="AB63" s="133"/>
      <c r="AC63" s="134"/>
      <c r="AD63" s="134"/>
      <c r="AE63" s="134"/>
      <c r="AF63" s="134"/>
      <c r="AG63" s="135"/>
      <c r="AJ63" s="13">
        <v>6</v>
      </c>
      <c r="AL63" s="13">
        <v>6</v>
      </c>
      <c r="AM63" s="13">
        <v>8</v>
      </c>
    </row>
    <row r="64" spans="3:45" ht="14.25" x14ac:dyDescent="0.15">
      <c r="C64" s="38">
        <v>61</v>
      </c>
      <c r="D64" s="41"/>
      <c r="E64" s="50"/>
      <c r="F64" s="51" t="str">
        <f t="shared" si="0"/>
        <v/>
      </c>
      <c r="G64" s="51" t="str">
        <f t="shared" si="1"/>
        <v/>
      </c>
      <c r="H64" s="51" t="str">
        <f t="shared" si="2"/>
        <v/>
      </c>
      <c r="I64" s="51" t="str">
        <f t="shared" si="3"/>
        <v/>
      </c>
      <c r="J64" s="51" t="str">
        <f t="shared" si="4"/>
        <v/>
      </c>
      <c r="K64" s="51" t="str">
        <f t="shared" si="5"/>
        <v/>
      </c>
      <c r="L64" s="51" t="str">
        <f t="shared" si="6"/>
        <v/>
      </c>
      <c r="M64" s="51" t="str">
        <f t="shared" si="7"/>
        <v/>
      </c>
      <c r="N64" s="51" t="str">
        <f t="shared" si="8"/>
        <v/>
      </c>
      <c r="O64" s="51" t="str">
        <f t="shared" si="9"/>
        <v/>
      </c>
      <c r="P64" s="51" t="str">
        <f t="shared" si="10"/>
        <v/>
      </c>
      <c r="Q64" s="51" t="str">
        <f t="shared" si="11"/>
        <v/>
      </c>
      <c r="T64" s="53"/>
      <c r="U64" s="133"/>
      <c r="V64" s="134"/>
      <c r="W64" s="134"/>
      <c r="X64" s="134"/>
      <c r="Y64" s="134"/>
      <c r="Z64" s="135"/>
      <c r="AA64" s="53"/>
      <c r="AB64" s="133"/>
      <c r="AC64" s="134"/>
      <c r="AD64" s="134"/>
      <c r="AE64" s="134"/>
      <c r="AF64" s="134"/>
      <c r="AG64" s="135"/>
      <c r="AI64" s="13" t="s">
        <v>3</v>
      </c>
      <c r="AJ64" s="13">
        <f>AJ63</f>
        <v>6</v>
      </c>
      <c r="AK64" s="13" t="s">
        <v>3</v>
      </c>
      <c r="AL64" s="13">
        <f>AL63</f>
        <v>6</v>
      </c>
      <c r="AO64" s="13" t="s">
        <v>7</v>
      </c>
      <c r="AP64" s="13" t="s">
        <v>8</v>
      </c>
      <c r="AQ64" s="13" t="s">
        <v>9</v>
      </c>
      <c r="AR64" s="13" t="s">
        <v>10</v>
      </c>
      <c r="AS64" s="13" t="s">
        <v>2</v>
      </c>
    </row>
    <row r="65" spans="3:45" ht="14.25" x14ac:dyDescent="0.15">
      <c r="C65" s="38">
        <v>62</v>
      </c>
      <c r="D65" s="41"/>
      <c r="E65" s="50"/>
      <c r="F65" s="51" t="str">
        <f t="shared" si="0"/>
        <v/>
      </c>
      <c r="G65" s="51" t="str">
        <f t="shared" si="1"/>
        <v/>
      </c>
      <c r="H65" s="51" t="str">
        <f t="shared" si="2"/>
        <v/>
      </c>
      <c r="I65" s="51" t="str">
        <f t="shared" si="3"/>
        <v/>
      </c>
      <c r="J65" s="51" t="str">
        <f t="shared" si="4"/>
        <v/>
      </c>
      <c r="K65" s="51" t="str">
        <f t="shared" si="5"/>
        <v/>
      </c>
      <c r="L65" s="51" t="str">
        <f t="shared" si="6"/>
        <v/>
      </c>
      <c r="M65" s="51" t="str">
        <f t="shared" si="7"/>
        <v/>
      </c>
      <c r="N65" s="51" t="str">
        <f t="shared" si="8"/>
        <v/>
      </c>
      <c r="O65" s="51" t="str">
        <f t="shared" si="9"/>
        <v/>
      </c>
      <c r="P65" s="51" t="str">
        <f t="shared" si="10"/>
        <v/>
      </c>
      <c r="Q65" s="51" t="str">
        <f t="shared" si="11"/>
        <v/>
      </c>
      <c r="T65" s="53"/>
      <c r="U65" s="133"/>
      <c r="V65" s="134"/>
      <c r="W65" s="134"/>
      <c r="X65" s="134"/>
      <c r="Y65" s="134"/>
      <c r="Z65" s="135"/>
      <c r="AA65" s="53"/>
      <c r="AB65" s="133"/>
      <c r="AC65" s="134"/>
      <c r="AD65" s="134"/>
      <c r="AE65" s="134"/>
      <c r="AF65" s="134"/>
      <c r="AG65" s="135"/>
      <c r="AI65" s="13" t="str">
        <f>"=男"</f>
        <v>=男</v>
      </c>
      <c r="AJ65" s="13" t="str">
        <f>"=4"</f>
        <v>=4</v>
      </c>
      <c r="AK65" s="13" t="str">
        <f>"=女"</f>
        <v>=女</v>
      </c>
      <c r="AL65" s="13" t="str">
        <f>"=4"</f>
        <v>=4</v>
      </c>
      <c r="AN65" s="13" t="s">
        <v>5</v>
      </c>
      <c r="AO65" s="14">
        <f>DCOUNTA($D$3:$Q$96,AM63,AI64:AJ65)/$AO$2</f>
        <v>0.66666666666666663</v>
      </c>
      <c r="AP65" s="14">
        <f>DCOUNTA($D$3:$Q$96,AM63,AI66:AJ67)/$AO$2</f>
        <v>0.33333333333333331</v>
      </c>
      <c r="AQ65" s="14">
        <f>DCOUNTA($D$3:$Q$96,AM63,AI68:AJ69)/$AO$2</f>
        <v>0</v>
      </c>
      <c r="AR65" s="14">
        <f>DCOUNTA($D$3:$Q$96,AM63,AI70:AJ71)/$AO$2</f>
        <v>0</v>
      </c>
      <c r="AS65" s="14">
        <f>DCOUNTA($D$3:$Q$96,AM63,AI72:AJ73)/$AO$2</f>
        <v>0</v>
      </c>
    </row>
    <row r="66" spans="3:45" ht="14.25" x14ac:dyDescent="0.15">
      <c r="C66" s="38">
        <v>63</v>
      </c>
      <c r="D66" s="41"/>
      <c r="E66" s="50"/>
      <c r="F66" s="51" t="str">
        <f t="shared" si="0"/>
        <v/>
      </c>
      <c r="G66" s="51" t="str">
        <f t="shared" si="1"/>
        <v/>
      </c>
      <c r="H66" s="51" t="str">
        <f t="shared" si="2"/>
        <v/>
      </c>
      <c r="I66" s="51" t="str">
        <f t="shared" si="3"/>
        <v/>
      </c>
      <c r="J66" s="51" t="str">
        <f t="shared" si="4"/>
        <v/>
      </c>
      <c r="K66" s="51" t="str">
        <f t="shared" si="5"/>
        <v/>
      </c>
      <c r="L66" s="51" t="str">
        <f t="shared" si="6"/>
        <v/>
      </c>
      <c r="M66" s="51" t="str">
        <f t="shared" si="7"/>
        <v/>
      </c>
      <c r="N66" s="51" t="str">
        <f t="shared" si="8"/>
        <v/>
      </c>
      <c r="O66" s="51" t="str">
        <f t="shared" si="9"/>
        <v/>
      </c>
      <c r="P66" s="51" t="str">
        <f t="shared" si="10"/>
        <v/>
      </c>
      <c r="Q66" s="51" t="str">
        <f t="shared" si="11"/>
        <v/>
      </c>
      <c r="T66" s="53"/>
      <c r="U66" s="133"/>
      <c r="V66" s="136" t="s">
        <v>23</v>
      </c>
      <c r="W66" s="136"/>
      <c r="X66" s="136" t="s">
        <v>25</v>
      </c>
      <c r="Y66" s="134"/>
      <c r="Z66" s="135"/>
      <c r="AA66" s="53"/>
      <c r="AB66" s="133"/>
      <c r="AC66" s="136" t="s">
        <v>19</v>
      </c>
      <c r="AD66" s="136"/>
      <c r="AE66" s="136" t="s">
        <v>21</v>
      </c>
      <c r="AF66" s="134"/>
      <c r="AG66" s="135"/>
      <c r="AI66" s="13" t="s">
        <v>3</v>
      </c>
      <c r="AJ66" s="13">
        <f>AJ63</f>
        <v>6</v>
      </c>
      <c r="AK66" s="13" t="s">
        <v>3</v>
      </c>
      <c r="AL66" s="13">
        <f>AL63</f>
        <v>6</v>
      </c>
      <c r="AN66" s="13" t="s">
        <v>6</v>
      </c>
      <c r="AO66" s="14">
        <f>DCOUNTA($D$3:$Q$96,AM63,AK64:AL65)/$AQ$2</f>
        <v>0.5</v>
      </c>
      <c r="AP66" s="14">
        <f>DCOUNTA($D$3:$Q$96,AM63,AK66:AL67)/$AQ$2</f>
        <v>0</v>
      </c>
      <c r="AQ66" s="14">
        <f>DCOUNTA($D$3:$Q$96,AM63,AK68:AL69)/$AQ$2</f>
        <v>0.5</v>
      </c>
      <c r="AR66" s="14">
        <f>DCOUNTA($D$3:$Q$96,AM63,AK70:AL71)/$AQ$2</f>
        <v>0</v>
      </c>
      <c r="AS66" s="14">
        <f>DCOUNTA($D$3:$Q$96,AM63,AK72:AL73)/$AQ$2</f>
        <v>0</v>
      </c>
    </row>
    <row r="67" spans="3:45" ht="14.25" x14ac:dyDescent="0.15">
      <c r="C67" s="38">
        <v>64</v>
      </c>
      <c r="D67" s="41"/>
      <c r="E67" s="50"/>
      <c r="F67" s="51" t="str">
        <f t="shared" si="0"/>
        <v/>
      </c>
      <c r="G67" s="51" t="str">
        <f t="shared" si="1"/>
        <v/>
      </c>
      <c r="H67" s="51" t="str">
        <f t="shared" si="2"/>
        <v/>
      </c>
      <c r="I67" s="51" t="str">
        <f t="shared" si="3"/>
        <v/>
      </c>
      <c r="J67" s="51" t="str">
        <f t="shared" si="4"/>
        <v/>
      </c>
      <c r="K67" s="51" t="str">
        <f t="shared" si="5"/>
        <v/>
      </c>
      <c r="L67" s="51" t="str">
        <f t="shared" si="6"/>
        <v/>
      </c>
      <c r="M67" s="51" t="str">
        <f t="shared" si="7"/>
        <v/>
      </c>
      <c r="N67" s="51" t="str">
        <f t="shared" si="8"/>
        <v/>
      </c>
      <c r="O67" s="51" t="str">
        <f t="shared" si="9"/>
        <v/>
      </c>
      <c r="P67" s="51" t="str">
        <f t="shared" si="10"/>
        <v/>
      </c>
      <c r="Q67" s="51" t="str">
        <f t="shared" si="11"/>
        <v/>
      </c>
      <c r="T67" s="53"/>
      <c r="U67" s="137"/>
      <c r="V67" s="138" t="s">
        <v>24</v>
      </c>
      <c r="W67" s="138"/>
      <c r="X67" s="138" t="s">
        <v>26</v>
      </c>
      <c r="Y67" s="139"/>
      <c r="Z67" s="140"/>
      <c r="AA67" s="53"/>
      <c r="AB67" s="137"/>
      <c r="AC67" s="138" t="s">
        <v>20</v>
      </c>
      <c r="AD67" s="138"/>
      <c r="AE67" s="138" t="s">
        <v>22</v>
      </c>
      <c r="AF67" s="139"/>
      <c r="AG67" s="140"/>
      <c r="AI67" s="13" t="str">
        <f>"=男"</f>
        <v>=男</v>
      </c>
      <c r="AJ67" s="13" t="str">
        <f>"=3"</f>
        <v>=3</v>
      </c>
      <c r="AK67" s="13" t="str">
        <f>"=女"</f>
        <v>=女</v>
      </c>
      <c r="AL67" s="13" t="str">
        <f>"=3"</f>
        <v>=3</v>
      </c>
      <c r="AN67" s="13" t="s">
        <v>11</v>
      </c>
      <c r="AO67" s="14">
        <f>(AO65*$AO$2+AO66*$AQ$2)/$AS$2</f>
        <v>0.6</v>
      </c>
      <c r="AP67" s="14">
        <f>(AP65*$AO$2+AP66*$AQ$2)/$AS$2</f>
        <v>0.2</v>
      </c>
      <c r="AQ67" s="14">
        <f>(AQ65*$AO$2+AQ66*$AQ$2)/$AS$2</f>
        <v>0.2</v>
      </c>
      <c r="AR67" s="14">
        <f>(AR65*$AO$2+AR66*$AQ$2)/$AS$2</f>
        <v>0</v>
      </c>
      <c r="AS67" s="14">
        <f>(AS65*$AO$2+AS66*$AQ$2)/$AS$2</f>
        <v>0</v>
      </c>
    </row>
    <row r="68" spans="3:45" ht="14.25" x14ac:dyDescent="0.15">
      <c r="C68" s="38">
        <v>65</v>
      </c>
      <c r="D68" s="41"/>
      <c r="E68" s="50"/>
      <c r="F68" s="51" t="str">
        <f t="shared" si="0"/>
        <v/>
      </c>
      <c r="G68" s="51" t="str">
        <f t="shared" si="1"/>
        <v/>
      </c>
      <c r="H68" s="51" t="str">
        <f t="shared" si="2"/>
        <v/>
      </c>
      <c r="I68" s="51" t="str">
        <f t="shared" si="3"/>
        <v/>
      </c>
      <c r="J68" s="51" t="str">
        <f t="shared" si="4"/>
        <v/>
      </c>
      <c r="K68" s="51" t="str">
        <f t="shared" si="5"/>
        <v/>
      </c>
      <c r="L68" s="51" t="str">
        <f t="shared" si="6"/>
        <v/>
      </c>
      <c r="M68" s="51" t="str">
        <f t="shared" si="7"/>
        <v/>
      </c>
      <c r="N68" s="51" t="str">
        <f t="shared" si="8"/>
        <v/>
      </c>
      <c r="O68" s="51" t="str">
        <f t="shared" si="9"/>
        <v/>
      </c>
      <c r="P68" s="51" t="str">
        <f t="shared" si="10"/>
        <v/>
      </c>
      <c r="Q68" s="51" t="str">
        <f t="shared" si="11"/>
        <v/>
      </c>
      <c r="T68" s="53"/>
      <c r="U68" s="53"/>
      <c r="V68" s="53"/>
      <c r="W68" s="53"/>
      <c r="X68" s="53"/>
      <c r="Y68" s="53"/>
      <c r="Z68" s="53"/>
      <c r="AA68" s="53"/>
      <c r="AB68" s="53"/>
      <c r="AC68" s="53"/>
      <c r="AD68" s="53"/>
      <c r="AE68" s="53"/>
      <c r="AF68" s="53"/>
      <c r="AG68" s="53"/>
      <c r="AI68" s="13" t="s">
        <v>3</v>
      </c>
      <c r="AJ68" s="13">
        <f>AJ63</f>
        <v>6</v>
      </c>
      <c r="AK68" s="13" t="s">
        <v>3</v>
      </c>
      <c r="AL68" s="13">
        <f>AL63</f>
        <v>6</v>
      </c>
    </row>
    <row r="69" spans="3:45" ht="14.25" x14ac:dyDescent="0.15">
      <c r="C69" s="38">
        <v>66</v>
      </c>
      <c r="D69" s="41"/>
      <c r="E69" s="50"/>
      <c r="F69" s="51" t="str">
        <f t="shared" ref="F69:F103" si="12">MID($E69,1,1)</f>
        <v/>
      </c>
      <c r="G69" s="51" t="str">
        <f t="shared" ref="G69:G103" si="13">MID($E69,2,1)</f>
        <v/>
      </c>
      <c r="H69" s="51" t="str">
        <f t="shared" ref="H69:H103" si="14">MID($E69,3,1)</f>
        <v/>
      </c>
      <c r="I69" s="51" t="str">
        <f t="shared" ref="I69:I103" si="15">MID($E69,4,1)</f>
        <v/>
      </c>
      <c r="J69" s="51" t="str">
        <f t="shared" ref="J69:J103" si="16">MID($E69,5,1)</f>
        <v/>
      </c>
      <c r="K69" s="51" t="str">
        <f t="shared" ref="K69:K103" si="17">MID($E69,6,1)</f>
        <v/>
      </c>
      <c r="L69" s="51" t="str">
        <f t="shared" ref="L69:L103" si="18">MID($E69,7,1)</f>
        <v/>
      </c>
      <c r="M69" s="51" t="str">
        <f t="shared" ref="M69:M103" si="19">MID($E69,8,1)</f>
        <v/>
      </c>
      <c r="N69" s="51" t="str">
        <f t="shared" ref="N69:N103" si="20">MID($E69,9,1)</f>
        <v/>
      </c>
      <c r="O69" s="51" t="str">
        <f t="shared" ref="O69:O103" si="21">MID($E69,10,1)</f>
        <v/>
      </c>
      <c r="P69" s="51" t="str">
        <f t="shared" ref="P69:P103" si="22">MID($E69,11,1)</f>
        <v/>
      </c>
      <c r="Q69" s="51" t="str">
        <f t="shared" ref="Q69:Q103" si="23">MID($E69,12,1)</f>
        <v/>
      </c>
      <c r="T69" s="53"/>
      <c r="U69" s="157" t="s">
        <v>101</v>
      </c>
      <c r="V69" s="158"/>
      <c r="W69" s="158"/>
      <c r="X69" s="158"/>
      <c r="Y69" s="158"/>
      <c r="Z69" s="159"/>
      <c r="AA69" s="141"/>
      <c r="AB69" s="157" t="s">
        <v>31</v>
      </c>
      <c r="AC69" s="158"/>
      <c r="AD69" s="158"/>
      <c r="AE69" s="158"/>
      <c r="AF69" s="158"/>
      <c r="AG69" s="159"/>
      <c r="AI69" s="13" t="str">
        <f>"=男"</f>
        <v>=男</v>
      </c>
      <c r="AJ69" s="13" t="str">
        <f>"=2"</f>
        <v>=2</v>
      </c>
      <c r="AK69" s="13" t="str">
        <f>"=女"</f>
        <v>=女</v>
      </c>
      <c r="AL69" s="13" t="str">
        <f>"=2"</f>
        <v>=2</v>
      </c>
      <c r="AN69" s="15" t="s">
        <v>34</v>
      </c>
      <c r="AO69" s="13">
        <f>AO67*$AS$2</f>
        <v>3</v>
      </c>
      <c r="AP69" s="13">
        <f>AP67*$AS$2</f>
        <v>1</v>
      </c>
      <c r="AQ69" s="13">
        <f>AQ67*$AS$2</f>
        <v>1</v>
      </c>
      <c r="AR69" s="13">
        <f>AR67*$AS$2</f>
        <v>0</v>
      </c>
      <c r="AS69" s="13">
        <f>AS67*$AS$2</f>
        <v>0</v>
      </c>
    </row>
    <row r="70" spans="3:45" ht="14.25" x14ac:dyDescent="0.15">
      <c r="C70" s="38">
        <v>67</v>
      </c>
      <c r="D70" s="41"/>
      <c r="E70" s="50"/>
      <c r="F70" s="51" t="str">
        <f t="shared" si="12"/>
        <v/>
      </c>
      <c r="G70" s="51" t="str">
        <f t="shared" si="13"/>
        <v/>
      </c>
      <c r="H70" s="51" t="str">
        <f t="shared" si="14"/>
        <v/>
      </c>
      <c r="I70" s="51" t="str">
        <f t="shared" si="15"/>
        <v/>
      </c>
      <c r="J70" s="51" t="str">
        <f t="shared" si="16"/>
        <v/>
      </c>
      <c r="K70" s="51" t="str">
        <f t="shared" si="17"/>
        <v/>
      </c>
      <c r="L70" s="51" t="str">
        <f t="shared" si="18"/>
        <v/>
      </c>
      <c r="M70" s="51" t="str">
        <f t="shared" si="19"/>
        <v/>
      </c>
      <c r="N70" s="51" t="str">
        <f t="shared" si="20"/>
        <v/>
      </c>
      <c r="O70" s="51" t="str">
        <f t="shared" si="21"/>
        <v/>
      </c>
      <c r="P70" s="51" t="str">
        <f t="shared" si="22"/>
        <v/>
      </c>
      <c r="Q70" s="51" t="str">
        <f t="shared" si="23"/>
        <v/>
      </c>
      <c r="T70" s="53"/>
      <c r="U70" s="160"/>
      <c r="V70" s="161"/>
      <c r="W70" s="161"/>
      <c r="X70" s="161"/>
      <c r="Y70" s="161"/>
      <c r="Z70" s="162"/>
      <c r="AA70" s="53"/>
      <c r="AB70" s="160"/>
      <c r="AC70" s="161"/>
      <c r="AD70" s="161"/>
      <c r="AE70" s="161"/>
      <c r="AF70" s="161"/>
      <c r="AG70" s="162"/>
      <c r="AI70" s="13" t="s">
        <v>3</v>
      </c>
      <c r="AJ70" s="13">
        <f>AJ63</f>
        <v>6</v>
      </c>
      <c r="AK70" s="13" t="s">
        <v>3</v>
      </c>
      <c r="AL70" s="13">
        <f>AL63</f>
        <v>6</v>
      </c>
      <c r="AN70" s="13" t="s">
        <v>35</v>
      </c>
      <c r="AO70" s="16">
        <f>IFERROR((AO69*4+AP69*3+AQ69*2+AR69)/SUM(AO69:AR69),"")</f>
        <v>3.4</v>
      </c>
    </row>
    <row r="71" spans="3:45" ht="14.25" x14ac:dyDescent="0.15">
      <c r="C71" s="38">
        <v>68</v>
      </c>
      <c r="D71" s="41"/>
      <c r="E71" s="50"/>
      <c r="F71" s="51" t="str">
        <f t="shared" si="12"/>
        <v/>
      </c>
      <c r="G71" s="51" t="str">
        <f t="shared" si="13"/>
        <v/>
      </c>
      <c r="H71" s="51" t="str">
        <f t="shared" si="14"/>
        <v/>
      </c>
      <c r="I71" s="51" t="str">
        <f t="shared" si="15"/>
        <v/>
      </c>
      <c r="J71" s="51" t="str">
        <f t="shared" si="16"/>
        <v/>
      </c>
      <c r="K71" s="51" t="str">
        <f t="shared" si="17"/>
        <v/>
      </c>
      <c r="L71" s="51" t="str">
        <f t="shared" si="18"/>
        <v/>
      </c>
      <c r="M71" s="51" t="str">
        <f t="shared" si="19"/>
        <v/>
      </c>
      <c r="N71" s="51" t="str">
        <f t="shared" si="20"/>
        <v/>
      </c>
      <c r="O71" s="51" t="str">
        <f t="shared" si="21"/>
        <v/>
      </c>
      <c r="P71" s="51" t="str">
        <f t="shared" si="22"/>
        <v/>
      </c>
      <c r="Q71" s="51" t="str">
        <f t="shared" si="23"/>
        <v/>
      </c>
      <c r="T71" s="53"/>
      <c r="U71" s="160"/>
      <c r="V71" s="161"/>
      <c r="W71" s="161"/>
      <c r="X71" s="161"/>
      <c r="Y71" s="161"/>
      <c r="Z71" s="162"/>
      <c r="AA71" s="53"/>
      <c r="AB71" s="160"/>
      <c r="AC71" s="161"/>
      <c r="AD71" s="161"/>
      <c r="AE71" s="161"/>
      <c r="AF71" s="161"/>
      <c r="AG71" s="162"/>
      <c r="AI71" s="13" t="str">
        <f>"=男"</f>
        <v>=男</v>
      </c>
      <c r="AJ71" s="13" t="str">
        <f>"=1"</f>
        <v>=1</v>
      </c>
      <c r="AK71" s="13" t="str">
        <f>"=女"</f>
        <v>=女</v>
      </c>
      <c r="AL71" s="13" t="str">
        <f>"=1"</f>
        <v>=1</v>
      </c>
    </row>
    <row r="72" spans="3:45" ht="14.25" x14ac:dyDescent="0.15">
      <c r="C72" s="38">
        <v>69</v>
      </c>
      <c r="D72" s="41"/>
      <c r="E72" s="50"/>
      <c r="F72" s="51" t="str">
        <f t="shared" si="12"/>
        <v/>
      </c>
      <c r="G72" s="51" t="str">
        <f t="shared" si="13"/>
        <v/>
      </c>
      <c r="H72" s="51" t="str">
        <f t="shared" si="14"/>
        <v/>
      </c>
      <c r="I72" s="51" t="str">
        <f t="shared" si="15"/>
        <v/>
      </c>
      <c r="J72" s="51" t="str">
        <f t="shared" si="16"/>
        <v/>
      </c>
      <c r="K72" s="51" t="str">
        <f t="shared" si="17"/>
        <v/>
      </c>
      <c r="L72" s="51" t="str">
        <f t="shared" si="18"/>
        <v/>
      </c>
      <c r="M72" s="51" t="str">
        <f t="shared" si="19"/>
        <v/>
      </c>
      <c r="N72" s="51" t="str">
        <f t="shared" si="20"/>
        <v/>
      </c>
      <c r="O72" s="51" t="str">
        <f t="shared" si="21"/>
        <v/>
      </c>
      <c r="P72" s="51" t="str">
        <f t="shared" si="22"/>
        <v/>
      </c>
      <c r="Q72" s="51" t="str">
        <f t="shared" si="23"/>
        <v/>
      </c>
      <c r="T72" s="53"/>
      <c r="U72" s="133"/>
      <c r="V72" s="134"/>
      <c r="W72" s="134"/>
      <c r="X72" s="134"/>
      <c r="Y72" s="134"/>
      <c r="Z72" s="135"/>
      <c r="AA72" s="53"/>
      <c r="AB72" s="133"/>
      <c r="AC72" s="134"/>
      <c r="AD72" s="134"/>
      <c r="AE72" s="134"/>
      <c r="AF72" s="134"/>
      <c r="AG72" s="135"/>
      <c r="AI72" s="13" t="s">
        <v>3</v>
      </c>
      <c r="AJ72" s="13">
        <f>AJ63</f>
        <v>6</v>
      </c>
      <c r="AK72" s="13" t="s">
        <v>3</v>
      </c>
      <c r="AL72" s="13">
        <f>AL63</f>
        <v>6</v>
      </c>
    </row>
    <row r="73" spans="3:45" ht="13.5" customHeight="1" x14ac:dyDescent="0.15">
      <c r="C73" s="38">
        <v>70</v>
      </c>
      <c r="D73" s="41"/>
      <c r="E73" s="50"/>
      <c r="F73" s="51" t="str">
        <f t="shared" si="12"/>
        <v/>
      </c>
      <c r="G73" s="51" t="str">
        <f t="shared" si="13"/>
        <v/>
      </c>
      <c r="H73" s="51" t="str">
        <f t="shared" si="14"/>
        <v/>
      </c>
      <c r="I73" s="51" t="str">
        <f t="shared" si="15"/>
        <v/>
      </c>
      <c r="J73" s="51" t="str">
        <f t="shared" si="16"/>
        <v/>
      </c>
      <c r="K73" s="51" t="str">
        <f t="shared" si="17"/>
        <v/>
      </c>
      <c r="L73" s="51" t="str">
        <f t="shared" si="18"/>
        <v/>
      </c>
      <c r="M73" s="51" t="str">
        <f t="shared" si="19"/>
        <v/>
      </c>
      <c r="N73" s="51" t="str">
        <f t="shared" si="20"/>
        <v/>
      </c>
      <c r="O73" s="51" t="str">
        <f t="shared" si="21"/>
        <v/>
      </c>
      <c r="P73" s="51" t="str">
        <f t="shared" si="22"/>
        <v/>
      </c>
      <c r="Q73" s="51" t="str">
        <f t="shared" si="23"/>
        <v/>
      </c>
      <c r="T73" s="53"/>
      <c r="U73" s="133"/>
      <c r="V73" s="134"/>
      <c r="W73" s="134"/>
      <c r="X73" s="134"/>
      <c r="Y73" s="134"/>
      <c r="Z73" s="135"/>
      <c r="AA73" s="53"/>
      <c r="AB73" s="133"/>
      <c r="AC73" s="134"/>
      <c r="AD73" s="134"/>
      <c r="AE73" s="134"/>
      <c r="AF73" s="134"/>
      <c r="AG73" s="135"/>
      <c r="AI73" s="13" t="str">
        <f>"=男"</f>
        <v>=男</v>
      </c>
      <c r="AJ73" s="13" t="str">
        <f>"=9"</f>
        <v>=9</v>
      </c>
      <c r="AK73" s="13" t="str">
        <f>"=女"</f>
        <v>=女</v>
      </c>
      <c r="AL73" s="13" t="str">
        <f>"=9"</f>
        <v>=9</v>
      </c>
    </row>
    <row r="74" spans="3:45" ht="13.5" customHeight="1" x14ac:dyDescent="0.15">
      <c r="C74" s="38">
        <v>71</v>
      </c>
      <c r="D74" s="41"/>
      <c r="E74" s="50"/>
      <c r="F74" s="51" t="str">
        <f t="shared" si="12"/>
        <v/>
      </c>
      <c r="G74" s="51" t="str">
        <f t="shared" si="13"/>
        <v/>
      </c>
      <c r="H74" s="51" t="str">
        <f t="shared" si="14"/>
        <v/>
      </c>
      <c r="I74" s="51" t="str">
        <f t="shared" si="15"/>
        <v/>
      </c>
      <c r="J74" s="51" t="str">
        <f t="shared" si="16"/>
        <v/>
      </c>
      <c r="K74" s="51" t="str">
        <f t="shared" si="17"/>
        <v/>
      </c>
      <c r="L74" s="51" t="str">
        <f t="shared" si="18"/>
        <v/>
      </c>
      <c r="M74" s="51" t="str">
        <f t="shared" si="19"/>
        <v/>
      </c>
      <c r="N74" s="51" t="str">
        <f t="shared" si="20"/>
        <v/>
      </c>
      <c r="O74" s="51" t="str">
        <f t="shared" si="21"/>
        <v/>
      </c>
      <c r="P74" s="51" t="str">
        <f t="shared" si="22"/>
        <v/>
      </c>
      <c r="Q74" s="51" t="str">
        <f t="shared" si="23"/>
        <v/>
      </c>
      <c r="T74" s="53"/>
      <c r="U74" s="133"/>
      <c r="V74" s="134"/>
      <c r="W74" s="134"/>
      <c r="X74" s="134"/>
      <c r="Y74" s="134"/>
      <c r="Z74" s="135"/>
      <c r="AA74" s="53"/>
      <c r="AB74" s="133"/>
      <c r="AC74" s="134"/>
      <c r="AD74" s="134"/>
      <c r="AE74" s="134"/>
      <c r="AF74" s="134"/>
      <c r="AG74" s="135"/>
    </row>
    <row r="75" spans="3:45" ht="13.5" customHeight="1" x14ac:dyDescent="0.15">
      <c r="C75" s="38">
        <v>72</v>
      </c>
      <c r="D75" s="41"/>
      <c r="E75" s="50"/>
      <c r="F75" s="51" t="str">
        <f t="shared" si="12"/>
        <v/>
      </c>
      <c r="G75" s="51" t="str">
        <f t="shared" si="13"/>
        <v/>
      </c>
      <c r="H75" s="51" t="str">
        <f t="shared" si="14"/>
        <v/>
      </c>
      <c r="I75" s="51" t="str">
        <f t="shared" si="15"/>
        <v/>
      </c>
      <c r="J75" s="51" t="str">
        <f t="shared" si="16"/>
        <v/>
      </c>
      <c r="K75" s="51" t="str">
        <f t="shared" si="17"/>
        <v/>
      </c>
      <c r="L75" s="51" t="str">
        <f t="shared" si="18"/>
        <v/>
      </c>
      <c r="M75" s="51" t="str">
        <f t="shared" si="19"/>
        <v/>
      </c>
      <c r="N75" s="51" t="str">
        <f t="shared" si="20"/>
        <v/>
      </c>
      <c r="O75" s="51" t="str">
        <f t="shared" si="21"/>
        <v/>
      </c>
      <c r="P75" s="51" t="str">
        <f t="shared" si="22"/>
        <v/>
      </c>
      <c r="Q75" s="51" t="str">
        <f t="shared" si="23"/>
        <v/>
      </c>
      <c r="T75" s="53"/>
      <c r="U75" s="133"/>
      <c r="V75" s="134"/>
      <c r="W75" s="134"/>
      <c r="X75" s="134"/>
      <c r="Y75" s="134"/>
      <c r="Z75" s="135"/>
      <c r="AA75" s="53"/>
      <c r="AB75" s="133"/>
      <c r="AC75" s="134"/>
      <c r="AD75" s="134"/>
      <c r="AE75" s="134"/>
      <c r="AF75" s="134"/>
      <c r="AG75" s="135"/>
      <c r="AJ75" s="13">
        <v>7</v>
      </c>
      <c r="AL75" s="13">
        <v>7</v>
      </c>
      <c r="AM75" s="13">
        <v>9</v>
      </c>
    </row>
    <row r="76" spans="3:45" ht="14.25" x14ac:dyDescent="0.15">
      <c r="C76" s="38">
        <v>73</v>
      </c>
      <c r="D76" s="41"/>
      <c r="E76" s="50"/>
      <c r="F76" s="51" t="str">
        <f t="shared" si="12"/>
        <v/>
      </c>
      <c r="G76" s="51" t="str">
        <f t="shared" si="13"/>
        <v/>
      </c>
      <c r="H76" s="51" t="str">
        <f t="shared" si="14"/>
        <v/>
      </c>
      <c r="I76" s="51" t="str">
        <f t="shared" si="15"/>
        <v/>
      </c>
      <c r="J76" s="51" t="str">
        <f t="shared" si="16"/>
        <v/>
      </c>
      <c r="K76" s="51" t="str">
        <f t="shared" si="17"/>
        <v/>
      </c>
      <c r="L76" s="51" t="str">
        <f t="shared" si="18"/>
        <v/>
      </c>
      <c r="M76" s="51" t="str">
        <f t="shared" si="19"/>
        <v/>
      </c>
      <c r="N76" s="51" t="str">
        <f t="shared" si="20"/>
        <v/>
      </c>
      <c r="O76" s="51" t="str">
        <f t="shared" si="21"/>
        <v/>
      </c>
      <c r="P76" s="51" t="str">
        <f t="shared" si="22"/>
        <v/>
      </c>
      <c r="Q76" s="51" t="str">
        <f t="shared" si="23"/>
        <v/>
      </c>
      <c r="T76" s="53"/>
      <c r="U76" s="133"/>
      <c r="V76" s="134"/>
      <c r="W76" s="134"/>
      <c r="X76" s="134"/>
      <c r="Y76" s="134"/>
      <c r="Z76" s="135"/>
      <c r="AA76" s="53"/>
      <c r="AB76" s="133"/>
      <c r="AC76" s="134"/>
      <c r="AD76" s="134"/>
      <c r="AE76" s="134"/>
      <c r="AF76" s="134"/>
      <c r="AG76" s="135"/>
      <c r="AI76" s="13" t="s">
        <v>3</v>
      </c>
      <c r="AJ76" s="13">
        <f>AJ75</f>
        <v>7</v>
      </c>
      <c r="AK76" s="13" t="s">
        <v>3</v>
      </c>
      <c r="AL76" s="13">
        <f>AL75</f>
        <v>7</v>
      </c>
      <c r="AO76" s="13" t="s">
        <v>7</v>
      </c>
      <c r="AP76" s="13" t="s">
        <v>8</v>
      </c>
      <c r="AQ76" s="13" t="s">
        <v>9</v>
      </c>
      <c r="AR76" s="13" t="s">
        <v>10</v>
      </c>
      <c r="AS76" s="13" t="s">
        <v>2</v>
      </c>
    </row>
    <row r="77" spans="3:45" ht="14.25" x14ac:dyDescent="0.15">
      <c r="C77" s="38">
        <v>74</v>
      </c>
      <c r="D77" s="41"/>
      <c r="E77" s="50"/>
      <c r="F77" s="51" t="str">
        <f t="shared" si="12"/>
        <v/>
      </c>
      <c r="G77" s="51" t="str">
        <f t="shared" si="13"/>
        <v/>
      </c>
      <c r="H77" s="51" t="str">
        <f t="shared" si="14"/>
        <v/>
      </c>
      <c r="I77" s="51" t="str">
        <f t="shared" si="15"/>
        <v/>
      </c>
      <c r="J77" s="51" t="str">
        <f t="shared" si="16"/>
        <v/>
      </c>
      <c r="K77" s="51" t="str">
        <f t="shared" si="17"/>
        <v/>
      </c>
      <c r="L77" s="51" t="str">
        <f t="shared" si="18"/>
        <v/>
      </c>
      <c r="M77" s="51" t="str">
        <f t="shared" si="19"/>
        <v/>
      </c>
      <c r="N77" s="51" t="str">
        <f t="shared" si="20"/>
        <v/>
      </c>
      <c r="O77" s="51" t="str">
        <f t="shared" si="21"/>
        <v/>
      </c>
      <c r="P77" s="51" t="str">
        <f t="shared" si="22"/>
        <v/>
      </c>
      <c r="Q77" s="51" t="str">
        <f t="shared" si="23"/>
        <v/>
      </c>
      <c r="T77" s="53"/>
      <c r="U77" s="133"/>
      <c r="V77" s="134"/>
      <c r="W77" s="134"/>
      <c r="X77" s="134"/>
      <c r="Y77" s="134"/>
      <c r="Z77" s="135"/>
      <c r="AA77" s="53"/>
      <c r="AB77" s="133"/>
      <c r="AC77" s="134"/>
      <c r="AD77" s="134"/>
      <c r="AE77" s="134"/>
      <c r="AF77" s="134"/>
      <c r="AG77" s="135"/>
      <c r="AI77" s="13" t="str">
        <f>"=男"</f>
        <v>=男</v>
      </c>
      <c r="AJ77" s="13" t="str">
        <f>"=4"</f>
        <v>=4</v>
      </c>
      <c r="AK77" s="13" t="str">
        <f>"=女"</f>
        <v>=女</v>
      </c>
      <c r="AL77" s="13" t="str">
        <f>"=4"</f>
        <v>=4</v>
      </c>
      <c r="AN77" s="13" t="s">
        <v>5</v>
      </c>
      <c r="AO77" s="14">
        <f>DCOUNTA($D$3:$Q$96,AM75,AI76:AJ77)/$AO$2</f>
        <v>0.33333333333333331</v>
      </c>
      <c r="AP77" s="14">
        <f>DCOUNTA($D$3:$Q$96,AM75,AI78:AJ79)/$AO$2</f>
        <v>0.33333333333333331</v>
      </c>
      <c r="AQ77" s="14">
        <f>DCOUNTA($D$3:$Q$96,AM75,AI80:AJ81)/$AO$2</f>
        <v>0.33333333333333331</v>
      </c>
      <c r="AR77" s="14">
        <f>DCOUNTA($D$3:$Q$96,AM75,AI82:AJ83)/$AO$2</f>
        <v>0</v>
      </c>
      <c r="AS77" s="14">
        <f>DCOUNTA($D$3:$Q$96,AM75,AI84:AJ85)/$AO$2</f>
        <v>0</v>
      </c>
    </row>
    <row r="78" spans="3:45" ht="14.25" x14ac:dyDescent="0.15">
      <c r="C78" s="38">
        <v>75</v>
      </c>
      <c r="D78" s="41"/>
      <c r="E78" s="50"/>
      <c r="F78" s="51" t="str">
        <f t="shared" si="12"/>
        <v/>
      </c>
      <c r="G78" s="51" t="str">
        <f t="shared" si="13"/>
        <v/>
      </c>
      <c r="H78" s="51" t="str">
        <f t="shared" si="14"/>
        <v/>
      </c>
      <c r="I78" s="51" t="str">
        <f t="shared" si="15"/>
        <v/>
      </c>
      <c r="J78" s="51" t="str">
        <f t="shared" si="16"/>
        <v/>
      </c>
      <c r="K78" s="51" t="str">
        <f t="shared" si="17"/>
        <v/>
      </c>
      <c r="L78" s="51" t="str">
        <f t="shared" si="18"/>
        <v/>
      </c>
      <c r="M78" s="51" t="str">
        <f t="shared" si="19"/>
        <v/>
      </c>
      <c r="N78" s="51" t="str">
        <f t="shared" si="20"/>
        <v/>
      </c>
      <c r="O78" s="51" t="str">
        <f t="shared" si="21"/>
        <v/>
      </c>
      <c r="P78" s="51" t="str">
        <f t="shared" si="22"/>
        <v/>
      </c>
      <c r="Q78" s="51" t="str">
        <f t="shared" si="23"/>
        <v/>
      </c>
      <c r="T78" s="53"/>
      <c r="U78" s="133"/>
      <c r="V78" s="134"/>
      <c r="W78" s="134"/>
      <c r="X78" s="134"/>
      <c r="Y78" s="134"/>
      <c r="Z78" s="135"/>
      <c r="AA78" s="53"/>
      <c r="AB78" s="133"/>
      <c r="AC78" s="134"/>
      <c r="AD78" s="134"/>
      <c r="AE78" s="134"/>
      <c r="AF78" s="134"/>
      <c r="AG78" s="135"/>
      <c r="AI78" s="13" t="s">
        <v>3</v>
      </c>
      <c r="AJ78" s="13">
        <f>AJ75</f>
        <v>7</v>
      </c>
      <c r="AK78" s="13" t="s">
        <v>3</v>
      </c>
      <c r="AL78" s="13">
        <f>AL75</f>
        <v>7</v>
      </c>
      <c r="AN78" s="13" t="s">
        <v>6</v>
      </c>
      <c r="AO78" s="14">
        <f>DCOUNTA($D$3:$Q$96,AM75,AK76:AL77)/$AQ$2</f>
        <v>0</v>
      </c>
      <c r="AP78" s="14">
        <f>DCOUNTA($D$3:$Q$96,AM75,AK78:AL79)/$AQ$2</f>
        <v>1</v>
      </c>
      <c r="AQ78" s="14">
        <f>DCOUNTA($D$3:$Q$96,AM75,AK80:AL81)/$AQ$2</f>
        <v>0</v>
      </c>
      <c r="AR78" s="14">
        <f>DCOUNTA($D$3:$Q$96,AM75,AK82:AL83)/$AQ$2</f>
        <v>0</v>
      </c>
      <c r="AS78" s="14">
        <f>DCOUNTA($D$3:$Q$96,AM75,AK84:AL85)/$AQ$2</f>
        <v>0</v>
      </c>
    </row>
    <row r="79" spans="3:45" ht="14.25" x14ac:dyDescent="0.15">
      <c r="C79" s="38">
        <v>76</v>
      </c>
      <c r="D79" s="41"/>
      <c r="E79" s="50"/>
      <c r="F79" s="51" t="str">
        <f t="shared" si="12"/>
        <v/>
      </c>
      <c r="G79" s="51" t="str">
        <f t="shared" si="13"/>
        <v/>
      </c>
      <c r="H79" s="51" t="str">
        <f t="shared" si="14"/>
        <v/>
      </c>
      <c r="I79" s="51" t="str">
        <f t="shared" si="15"/>
        <v/>
      </c>
      <c r="J79" s="51" t="str">
        <f t="shared" si="16"/>
        <v/>
      </c>
      <c r="K79" s="51" t="str">
        <f t="shared" si="17"/>
        <v/>
      </c>
      <c r="L79" s="51" t="str">
        <f t="shared" si="18"/>
        <v/>
      </c>
      <c r="M79" s="51" t="str">
        <f t="shared" si="19"/>
        <v/>
      </c>
      <c r="N79" s="51" t="str">
        <f t="shared" si="20"/>
        <v/>
      </c>
      <c r="O79" s="51" t="str">
        <f t="shared" si="21"/>
        <v/>
      </c>
      <c r="P79" s="51" t="str">
        <f t="shared" si="22"/>
        <v/>
      </c>
      <c r="Q79" s="51" t="str">
        <f t="shared" si="23"/>
        <v/>
      </c>
      <c r="T79" s="53"/>
      <c r="U79" s="133"/>
      <c r="V79" s="134"/>
      <c r="W79" s="134"/>
      <c r="X79" s="134"/>
      <c r="Y79" s="134"/>
      <c r="Z79" s="135"/>
      <c r="AA79" s="53"/>
      <c r="AB79" s="133"/>
      <c r="AC79" s="134"/>
      <c r="AD79" s="134"/>
      <c r="AE79" s="134"/>
      <c r="AF79" s="134"/>
      <c r="AG79" s="135"/>
      <c r="AI79" s="13" t="str">
        <f>"=男"</f>
        <v>=男</v>
      </c>
      <c r="AJ79" s="13" t="str">
        <f>"=3"</f>
        <v>=3</v>
      </c>
      <c r="AK79" s="13" t="str">
        <f>"=女"</f>
        <v>=女</v>
      </c>
      <c r="AL79" s="13" t="str">
        <f>"=3"</f>
        <v>=3</v>
      </c>
      <c r="AN79" s="13" t="s">
        <v>11</v>
      </c>
      <c r="AO79" s="14">
        <f>(AO77*$AO$2+AO78*$AQ$2)/$AS$2</f>
        <v>0.2</v>
      </c>
      <c r="AP79" s="14">
        <f>(AP77*$AO$2+AP78*$AQ$2)/$AS$2</f>
        <v>0.6</v>
      </c>
      <c r="AQ79" s="14">
        <f>(AQ77*$AO$2+AQ78*$AQ$2)/$AS$2</f>
        <v>0.2</v>
      </c>
      <c r="AR79" s="14">
        <f>(AR77*$AO$2+AR78*$AQ$2)/$AS$2</f>
        <v>0</v>
      </c>
      <c r="AS79" s="14">
        <f>(AS77*$AO$2+AS78*$AQ$2)/$AS$2</f>
        <v>0</v>
      </c>
    </row>
    <row r="80" spans="3:45" ht="14.25" x14ac:dyDescent="0.15">
      <c r="C80" s="38">
        <v>77</v>
      </c>
      <c r="D80" s="41"/>
      <c r="E80" s="50"/>
      <c r="F80" s="51" t="str">
        <f t="shared" si="12"/>
        <v/>
      </c>
      <c r="G80" s="51" t="str">
        <f t="shared" si="13"/>
        <v/>
      </c>
      <c r="H80" s="51" t="str">
        <f t="shared" si="14"/>
        <v/>
      </c>
      <c r="I80" s="51" t="str">
        <f t="shared" si="15"/>
        <v/>
      </c>
      <c r="J80" s="51" t="str">
        <f t="shared" si="16"/>
        <v/>
      </c>
      <c r="K80" s="51" t="str">
        <f t="shared" si="17"/>
        <v/>
      </c>
      <c r="L80" s="51" t="str">
        <f t="shared" si="18"/>
        <v/>
      </c>
      <c r="M80" s="51" t="str">
        <f t="shared" si="19"/>
        <v/>
      </c>
      <c r="N80" s="51" t="str">
        <f t="shared" si="20"/>
        <v/>
      </c>
      <c r="O80" s="51" t="str">
        <f t="shared" si="21"/>
        <v/>
      </c>
      <c r="P80" s="51" t="str">
        <f t="shared" si="22"/>
        <v/>
      </c>
      <c r="Q80" s="51" t="str">
        <f t="shared" si="23"/>
        <v/>
      </c>
      <c r="T80" s="53"/>
      <c r="U80" s="133"/>
      <c r="V80" s="134"/>
      <c r="W80" s="134"/>
      <c r="X80" s="134"/>
      <c r="Y80" s="134"/>
      <c r="Z80" s="135"/>
      <c r="AA80" s="53"/>
      <c r="AB80" s="133"/>
      <c r="AC80" s="134"/>
      <c r="AD80" s="134"/>
      <c r="AE80" s="134"/>
      <c r="AF80" s="134"/>
      <c r="AG80" s="135"/>
      <c r="AI80" s="13" t="s">
        <v>3</v>
      </c>
      <c r="AJ80" s="13">
        <f>AJ75</f>
        <v>7</v>
      </c>
      <c r="AK80" s="13" t="s">
        <v>3</v>
      </c>
      <c r="AL80" s="13">
        <f>AL75</f>
        <v>7</v>
      </c>
    </row>
    <row r="81" spans="3:45" ht="14.25" x14ac:dyDescent="0.15">
      <c r="C81" s="38">
        <v>78</v>
      </c>
      <c r="D81" s="41"/>
      <c r="E81" s="50"/>
      <c r="F81" s="51" t="str">
        <f t="shared" si="12"/>
        <v/>
      </c>
      <c r="G81" s="51" t="str">
        <f t="shared" si="13"/>
        <v/>
      </c>
      <c r="H81" s="51" t="str">
        <f t="shared" si="14"/>
        <v/>
      </c>
      <c r="I81" s="51" t="str">
        <f t="shared" si="15"/>
        <v/>
      </c>
      <c r="J81" s="51" t="str">
        <f t="shared" si="16"/>
        <v/>
      </c>
      <c r="K81" s="51" t="str">
        <f t="shared" si="17"/>
        <v/>
      </c>
      <c r="L81" s="51" t="str">
        <f t="shared" si="18"/>
        <v/>
      </c>
      <c r="M81" s="51" t="str">
        <f t="shared" si="19"/>
        <v/>
      </c>
      <c r="N81" s="51" t="str">
        <f t="shared" si="20"/>
        <v/>
      </c>
      <c r="O81" s="51" t="str">
        <f t="shared" si="21"/>
        <v/>
      </c>
      <c r="P81" s="51" t="str">
        <f t="shared" si="22"/>
        <v/>
      </c>
      <c r="Q81" s="51" t="str">
        <f t="shared" si="23"/>
        <v/>
      </c>
      <c r="T81" s="53"/>
      <c r="U81" s="133"/>
      <c r="V81" s="134"/>
      <c r="W81" s="134"/>
      <c r="X81" s="134"/>
      <c r="Y81" s="134"/>
      <c r="Z81" s="135"/>
      <c r="AA81" s="53"/>
      <c r="AB81" s="133"/>
      <c r="AC81" s="134"/>
      <c r="AD81" s="134"/>
      <c r="AE81" s="134"/>
      <c r="AF81" s="134"/>
      <c r="AG81" s="135"/>
      <c r="AI81" s="13" t="str">
        <f>"=男"</f>
        <v>=男</v>
      </c>
      <c r="AJ81" s="13" t="str">
        <f>"=2"</f>
        <v>=2</v>
      </c>
      <c r="AK81" s="13" t="str">
        <f>"=女"</f>
        <v>=女</v>
      </c>
      <c r="AL81" s="13" t="str">
        <f>"=2"</f>
        <v>=2</v>
      </c>
      <c r="AN81" s="15" t="s">
        <v>34</v>
      </c>
      <c r="AO81" s="13">
        <f>AO79*$AS$2</f>
        <v>1</v>
      </c>
      <c r="AP81" s="13">
        <f>AP79*$AS$2</f>
        <v>3</v>
      </c>
      <c r="AQ81" s="13">
        <f>AQ79*$AS$2</f>
        <v>1</v>
      </c>
      <c r="AR81" s="13">
        <f>AR79*$AS$2</f>
        <v>0</v>
      </c>
      <c r="AS81" s="13">
        <f>AS79*$AS$2</f>
        <v>0</v>
      </c>
    </row>
    <row r="82" spans="3:45" ht="14.25" x14ac:dyDescent="0.15">
      <c r="C82" s="38">
        <v>79</v>
      </c>
      <c r="D82" s="41"/>
      <c r="E82" s="50"/>
      <c r="F82" s="51" t="str">
        <f t="shared" si="12"/>
        <v/>
      </c>
      <c r="G82" s="51" t="str">
        <f t="shared" si="13"/>
        <v/>
      </c>
      <c r="H82" s="51" t="str">
        <f t="shared" si="14"/>
        <v/>
      </c>
      <c r="I82" s="51" t="str">
        <f t="shared" si="15"/>
        <v/>
      </c>
      <c r="J82" s="51" t="str">
        <f t="shared" si="16"/>
        <v/>
      </c>
      <c r="K82" s="51" t="str">
        <f t="shared" si="17"/>
        <v/>
      </c>
      <c r="L82" s="51" t="str">
        <f t="shared" si="18"/>
        <v/>
      </c>
      <c r="M82" s="51" t="str">
        <f t="shared" si="19"/>
        <v/>
      </c>
      <c r="N82" s="51" t="str">
        <f t="shared" si="20"/>
        <v/>
      </c>
      <c r="O82" s="51" t="str">
        <f t="shared" si="21"/>
        <v/>
      </c>
      <c r="P82" s="51" t="str">
        <f t="shared" si="22"/>
        <v/>
      </c>
      <c r="Q82" s="51" t="str">
        <f t="shared" si="23"/>
        <v/>
      </c>
      <c r="T82" s="53"/>
      <c r="U82" s="133"/>
      <c r="V82" s="136" t="s">
        <v>23</v>
      </c>
      <c r="W82" s="136"/>
      <c r="X82" s="136" t="s">
        <v>25</v>
      </c>
      <c r="Y82" s="134"/>
      <c r="Z82" s="135"/>
      <c r="AA82" s="53"/>
      <c r="AB82" s="133"/>
      <c r="AC82" s="136" t="s">
        <v>19</v>
      </c>
      <c r="AD82" s="136"/>
      <c r="AE82" s="136" t="s">
        <v>21</v>
      </c>
      <c r="AF82" s="134"/>
      <c r="AG82" s="135"/>
      <c r="AI82" s="13" t="s">
        <v>3</v>
      </c>
      <c r="AJ82" s="13">
        <f>AJ75</f>
        <v>7</v>
      </c>
      <c r="AK82" s="13" t="s">
        <v>3</v>
      </c>
      <c r="AL82" s="13">
        <f>AL75</f>
        <v>7</v>
      </c>
      <c r="AN82" s="13" t="s">
        <v>35</v>
      </c>
      <c r="AO82" s="16">
        <f>IFERROR((AO81*4+AP81*3+AQ81*2+AR81)/SUM(AO81:AR81),"")</f>
        <v>3</v>
      </c>
    </row>
    <row r="83" spans="3:45" ht="14.25" x14ac:dyDescent="0.15">
      <c r="C83" s="38">
        <v>80</v>
      </c>
      <c r="D83" s="41"/>
      <c r="E83" s="50"/>
      <c r="F83" s="51" t="str">
        <f t="shared" si="12"/>
        <v/>
      </c>
      <c r="G83" s="51" t="str">
        <f t="shared" si="13"/>
        <v/>
      </c>
      <c r="H83" s="51" t="str">
        <f t="shared" si="14"/>
        <v/>
      </c>
      <c r="I83" s="51" t="str">
        <f t="shared" si="15"/>
        <v/>
      </c>
      <c r="J83" s="51" t="str">
        <f t="shared" si="16"/>
        <v/>
      </c>
      <c r="K83" s="51" t="str">
        <f t="shared" si="17"/>
        <v/>
      </c>
      <c r="L83" s="51" t="str">
        <f t="shared" si="18"/>
        <v/>
      </c>
      <c r="M83" s="51" t="str">
        <f t="shared" si="19"/>
        <v/>
      </c>
      <c r="N83" s="51" t="str">
        <f t="shared" si="20"/>
        <v/>
      </c>
      <c r="O83" s="51" t="str">
        <f t="shared" si="21"/>
        <v/>
      </c>
      <c r="P83" s="51" t="str">
        <f t="shared" si="22"/>
        <v/>
      </c>
      <c r="Q83" s="51" t="str">
        <f t="shared" si="23"/>
        <v/>
      </c>
      <c r="T83" s="53"/>
      <c r="U83" s="137"/>
      <c r="V83" s="138" t="s">
        <v>24</v>
      </c>
      <c r="W83" s="138"/>
      <c r="X83" s="138" t="s">
        <v>26</v>
      </c>
      <c r="Y83" s="139"/>
      <c r="Z83" s="140"/>
      <c r="AA83" s="53"/>
      <c r="AB83" s="137"/>
      <c r="AC83" s="138" t="s">
        <v>20</v>
      </c>
      <c r="AD83" s="138"/>
      <c r="AE83" s="138" t="s">
        <v>22</v>
      </c>
      <c r="AF83" s="139"/>
      <c r="AG83" s="140"/>
      <c r="AI83" s="13" t="str">
        <f>"=男"</f>
        <v>=男</v>
      </c>
      <c r="AJ83" s="13" t="str">
        <f>"=1"</f>
        <v>=1</v>
      </c>
      <c r="AK83" s="13" t="str">
        <f>"=女"</f>
        <v>=女</v>
      </c>
      <c r="AL83" s="13" t="str">
        <f>"=1"</f>
        <v>=1</v>
      </c>
    </row>
    <row r="84" spans="3:45" ht="14.25" x14ac:dyDescent="0.15">
      <c r="C84" s="38">
        <v>81</v>
      </c>
      <c r="D84" s="41"/>
      <c r="E84" s="50"/>
      <c r="F84" s="51" t="str">
        <f t="shared" si="12"/>
        <v/>
      </c>
      <c r="G84" s="51" t="str">
        <f t="shared" si="13"/>
        <v/>
      </c>
      <c r="H84" s="51" t="str">
        <f t="shared" si="14"/>
        <v/>
      </c>
      <c r="I84" s="51" t="str">
        <f t="shared" si="15"/>
        <v/>
      </c>
      <c r="J84" s="51" t="str">
        <f t="shared" si="16"/>
        <v/>
      </c>
      <c r="K84" s="51" t="str">
        <f t="shared" si="17"/>
        <v/>
      </c>
      <c r="L84" s="51" t="str">
        <f t="shared" si="18"/>
        <v/>
      </c>
      <c r="M84" s="51" t="str">
        <f t="shared" si="19"/>
        <v/>
      </c>
      <c r="N84" s="51" t="str">
        <f t="shared" si="20"/>
        <v/>
      </c>
      <c r="O84" s="51" t="str">
        <f t="shared" si="21"/>
        <v/>
      </c>
      <c r="P84" s="51" t="str">
        <f t="shared" si="22"/>
        <v/>
      </c>
      <c r="Q84" s="51" t="str">
        <f t="shared" si="23"/>
        <v/>
      </c>
      <c r="T84" s="53"/>
      <c r="U84" s="53"/>
      <c r="V84" s="53"/>
      <c r="W84" s="53"/>
      <c r="X84" s="53"/>
      <c r="Y84" s="53"/>
      <c r="Z84" s="53"/>
      <c r="AA84" s="53"/>
      <c r="AB84" s="53"/>
      <c r="AC84" s="53"/>
      <c r="AD84" s="53"/>
      <c r="AE84" s="53"/>
      <c r="AF84" s="53"/>
      <c r="AG84" s="53"/>
      <c r="AI84" s="13" t="s">
        <v>3</v>
      </c>
      <c r="AJ84" s="13">
        <f>AJ75</f>
        <v>7</v>
      </c>
      <c r="AK84" s="13" t="s">
        <v>3</v>
      </c>
      <c r="AL84" s="13">
        <f>AL75</f>
        <v>7</v>
      </c>
    </row>
    <row r="85" spans="3:45" ht="14.25" x14ac:dyDescent="0.15">
      <c r="C85" s="38">
        <v>82</v>
      </c>
      <c r="D85" s="41"/>
      <c r="E85" s="50"/>
      <c r="F85" s="51" t="str">
        <f t="shared" si="12"/>
        <v/>
      </c>
      <c r="G85" s="51" t="str">
        <f t="shared" si="13"/>
        <v/>
      </c>
      <c r="H85" s="51" t="str">
        <f t="shared" si="14"/>
        <v/>
      </c>
      <c r="I85" s="51" t="str">
        <f t="shared" si="15"/>
        <v/>
      </c>
      <c r="J85" s="51" t="str">
        <f t="shared" si="16"/>
        <v/>
      </c>
      <c r="K85" s="51" t="str">
        <f t="shared" si="17"/>
        <v/>
      </c>
      <c r="L85" s="51" t="str">
        <f t="shared" si="18"/>
        <v/>
      </c>
      <c r="M85" s="51" t="str">
        <f t="shared" si="19"/>
        <v/>
      </c>
      <c r="N85" s="51" t="str">
        <f t="shared" si="20"/>
        <v/>
      </c>
      <c r="O85" s="51" t="str">
        <f t="shared" si="21"/>
        <v/>
      </c>
      <c r="P85" s="51" t="str">
        <f t="shared" si="22"/>
        <v/>
      </c>
      <c r="Q85" s="51" t="str">
        <f t="shared" si="23"/>
        <v/>
      </c>
      <c r="T85" s="53"/>
      <c r="U85" s="157" t="s">
        <v>102</v>
      </c>
      <c r="V85" s="158"/>
      <c r="W85" s="158"/>
      <c r="X85" s="158"/>
      <c r="Y85" s="158"/>
      <c r="Z85" s="159"/>
      <c r="AA85" s="141"/>
      <c r="AB85" s="157" t="s">
        <v>32</v>
      </c>
      <c r="AC85" s="158"/>
      <c r="AD85" s="158"/>
      <c r="AE85" s="158"/>
      <c r="AF85" s="158"/>
      <c r="AG85" s="159"/>
      <c r="AI85" s="13" t="str">
        <f>"=男"</f>
        <v>=男</v>
      </c>
      <c r="AJ85" s="13" t="str">
        <f>"=9"</f>
        <v>=9</v>
      </c>
      <c r="AK85" s="13" t="str">
        <f>"=女"</f>
        <v>=女</v>
      </c>
      <c r="AL85" s="13" t="str">
        <f>"=9"</f>
        <v>=9</v>
      </c>
    </row>
    <row r="86" spans="3:45" ht="14.25" x14ac:dyDescent="0.15">
      <c r="C86" s="38">
        <v>83</v>
      </c>
      <c r="D86" s="41"/>
      <c r="E86" s="50"/>
      <c r="F86" s="51" t="str">
        <f t="shared" si="12"/>
        <v/>
      </c>
      <c r="G86" s="51" t="str">
        <f t="shared" si="13"/>
        <v/>
      </c>
      <c r="H86" s="51" t="str">
        <f t="shared" si="14"/>
        <v/>
      </c>
      <c r="I86" s="51" t="str">
        <f t="shared" si="15"/>
        <v/>
      </c>
      <c r="J86" s="51" t="str">
        <f t="shared" si="16"/>
        <v/>
      </c>
      <c r="K86" s="51" t="str">
        <f t="shared" si="17"/>
        <v/>
      </c>
      <c r="L86" s="51" t="str">
        <f t="shared" si="18"/>
        <v/>
      </c>
      <c r="M86" s="51" t="str">
        <f t="shared" si="19"/>
        <v/>
      </c>
      <c r="N86" s="51" t="str">
        <f t="shared" si="20"/>
        <v/>
      </c>
      <c r="O86" s="51" t="str">
        <f t="shared" si="21"/>
        <v/>
      </c>
      <c r="P86" s="51" t="str">
        <f t="shared" si="22"/>
        <v/>
      </c>
      <c r="Q86" s="51" t="str">
        <f t="shared" si="23"/>
        <v/>
      </c>
      <c r="T86" s="53"/>
      <c r="U86" s="160"/>
      <c r="V86" s="161"/>
      <c r="W86" s="161"/>
      <c r="X86" s="161"/>
      <c r="Y86" s="161"/>
      <c r="Z86" s="162"/>
      <c r="AA86" s="53"/>
      <c r="AB86" s="160"/>
      <c r="AC86" s="161"/>
      <c r="AD86" s="161"/>
      <c r="AE86" s="161"/>
      <c r="AF86" s="161"/>
      <c r="AG86" s="162"/>
    </row>
    <row r="87" spans="3:45" ht="14.25" x14ac:dyDescent="0.15">
      <c r="C87" s="38">
        <v>84</v>
      </c>
      <c r="D87" s="41"/>
      <c r="E87" s="50"/>
      <c r="F87" s="51" t="str">
        <f t="shared" si="12"/>
        <v/>
      </c>
      <c r="G87" s="51" t="str">
        <f t="shared" si="13"/>
        <v/>
      </c>
      <c r="H87" s="51" t="str">
        <f t="shared" si="14"/>
        <v/>
      </c>
      <c r="I87" s="51" t="str">
        <f t="shared" si="15"/>
        <v/>
      </c>
      <c r="J87" s="51" t="str">
        <f t="shared" si="16"/>
        <v/>
      </c>
      <c r="K87" s="51" t="str">
        <f t="shared" si="17"/>
        <v/>
      </c>
      <c r="L87" s="51" t="str">
        <f t="shared" si="18"/>
        <v/>
      </c>
      <c r="M87" s="51" t="str">
        <f t="shared" si="19"/>
        <v/>
      </c>
      <c r="N87" s="51" t="str">
        <f t="shared" si="20"/>
        <v/>
      </c>
      <c r="O87" s="51" t="str">
        <f t="shared" si="21"/>
        <v/>
      </c>
      <c r="P87" s="51" t="str">
        <f t="shared" si="22"/>
        <v/>
      </c>
      <c r="Q87" s="51" t="str">
        <f t="shared" si="23"/>
        <v/>
      </c>
      <c r="T87" s="53"/>
      <c r="U87" s="160"/>
      <c r="V87" s="161"/>
      <c r="W87" s="161"/>
      <c r="X87" s="161"/>
      <c r="Y87" s="161"/>
      <c r="Z87" s="162"/>
      <c r="AA87" s="53"/>
      <c r="AB87" s="160"/>
      <c r="AC87" s="161"/>
      <c r="AD87" s="161"/>
      <c r="AE87" s="161"/>
      <c r="AF87" s="161"/>
      <c r="AG87" s="162"/>
      <c r="AJ87" s="13">
        <v>8</v>
      </c>
      <c r="AL87" s="13">
        <v>8</v>
      </c>
      <c r="AM87" s="13">
        <v>10</v>
      </c>
    </row>
    <row r="88" spans="3:45" ht="14.25" x14ac:dyDescent="0.15">
      <c r="C88" s="38">
        <v>85</v>
      </c>
      <c r="D88" s="41"/>
      <c r="E88" s="50"/>
      <c r="F88" s="51" t="str">
        <f t="shared" si="12"/>
        <v/>
      </c>
      <c r="G88" s="51" t="str">
        <f t="shared" si="13"/>
        <v/>
      </c>
      <c r="H88" s="51" t="str">
        <f t="shared" si="14"/>
        <v/>
      </c>
      <c r="I88" s="51" t="str">
        <f t="shared" si="15"/>
        <v/>
      </c>
      <c r="J88" s="51" t="str">
        <f t="shared" si="16"/>
        <v/>
      </c>
      <c r="K88" s="51" t="str">
        <f t="shared" si="17"/>
        <v/>
      </c>
      <c r="L88" s="51" t="str">
        <f t="shared" si="18"/>
        <v/>
      </c>
      <c r="M88" s="51" t="str">
        <f t="shared" si="19"/>
        <v/>
      </c>
      <c r="N88" s="51" t="str">
        <f t="shared" si="20"/>
        <v/>
      </c>
      <c r="O88" s="51" t="str">
        <f t="shared" si="21"/>
        <v/>
      </c>
      <c r="P88" s="51" t="str">
        <f t="shared" si="22"/>
        <v/>
      </c>
      <c r="Q88" s="51" t="str">
        <f t="shared" si="23"/>
        <v/>
      </c>
      <c r="T88" s="53"/>
      <c r="U88" s="133"/>
      <c r="V88" s="134"/>
      <c r="W88" s="134"/>
      <c r="X88" s="134"/>
      <c r="Y88" s="134"/>
      <c r="Z88" s="135"/>
      <c r="AA88" s="53"/>
      <c r="AB88" s="133"/>
      <c r="AC88" s="134"/>
      <c r="AD88" s="134"/>
      <c r="AE88" s="134"/>
      <c r="AF88" s="134"/>
      <c r="AG88" s="135"/>
      <c r="AI88" s="13" t="s">
        <v>3</v>
      </c>
      <c r="AJ88" s="13">
        <f>AJ87</f>
        <v>8</v>
      </c>
      <c r="AK88" s="13" t="s">
        <v>3</v>
      </c>
      <c r="AL88" s="13">
        <f>AL87</f>
        <v>8</v>
      </c>
      <c r="AO88" s="13" t="s">
        <v>7</v>
      </c>
      <c r="AP88" s="13" t="s">
        <v>8</v>
      </c>
      <c r="AQ88" s="13" t="s">
        <v>9</v>
      </c>
      <c r="AR88" s="13" t="s">
        <v>10</v>
      </c>
      <c r="AS88" s="13" t="s">
        <v>2</v>
      </c>
    </row>
    <row r="89" spans="3:45" ht="14.25" x14ac:dyDescent="0.15">
      <c r="C89" s="38">
        <v>86</v>
      </c>
      <c r="D89" s="41"/>
      <c r="E89" s="50"/>
      <c r="F89" s="51" t="str">
        <f t="shared" si="12"/>
        <v/>
      </c>
      <c r="G89" s="51" t="str">
        <f t="shared" si="13"/>
        <v/>
      </c>
      <c r="H89" s="51" t="str">
        <f t="shared" si="14"/>
        <v/>
      </c>
      <c r="I89" s="51" t="str">
        <f t="shared" si="15"/>
        <v/>
      </c>
      <c r="J89" s="51" t="str">
        <f t="shared" si="16"/>
        <v/>
      </c>
      <c r="K89" s="51" t="str">
        <f t="shared" si="17"/>
        <v/>
      </c>
      <c r="L89" s="51" t="str">
        <f t="shared" si="18"/>
        <v/>
      </c>
      <c r="M89" s="51" t="str">
        <f t="shared" si="19"/>
        <v/>
      </c>
      <c r="N89" s="51" t="str">
        <f t="shared" si="20"/>
        <v/>
      </c>
      <c r="O89" s="51" t="str">
        <f t="shared" si="21"/>
        <v/>
      </c>
      <c r="P89" s="51" t="str">
        <f t="shared" si="22"/>
        <v/>
      </c>
      <c r="Q89" s="51" t="str">
        <f t="shared" si="23"/>
        <v/>
      </c>
      <c r="T89" s="53"/>
      <c r="U89" s="133"/>
      <c r="V89" s="134"/>
      <c r="W89" s="134"/>
      <c r="X89" s="134"/>
      <c r="Y89" s="134"/>
      <c r="Z89" s="135"/>
      <c r="AA89" s="53"/>
      <c r="AB89" s="133"/>
      <c r="AC89" s="134"/>
      <c r="AD89" s="134"/>
      <c r="AE89" s="134"/>
      <c r="AF89" s="134"/>
      <c r="AG89" s="135"/>
      <c r="AI89" s="13" t="str">
        <f>"=男"</f>
        <v>=男</v>
      </c>
      <c r="AJ89" s="13" t="str">
        <f>"=4"</f>
        <v>=4</v>
      </c>
      <c r="AK89" s="13" t="str">
        <f>"=女"</f>
        <v>=女</v>
      </c>
      <c r="AL89" s="13" t="str">
        <f>"=4"</f>
        <v>=4</v>
      </c>
      <c r="AN89" s="13" t="s">
        <v>5</v>
      </c>
      <c r="AO89" s="14">
        <f>DCOUNTA($D$3:$Q$96,AM87,AI88:AJ89)/$AO$2</f>
        <v>0.66666666666666663</v>
      </c>
      <c r="AP89" s="14">
        <f>DCOUNTA($D$3:$Q$96,AM87,AI90:AJ91)/$AO$2</f>
        <v>0.33333333333333331</v>
      </c>
      <c r="AQ89" s="14">
        <f>DCOUNTA($D$3:$Q$96,AM87,AI92:AJ93)/$AO$2</f>
        <v>0</v>
      </c>
      <c r="AR89" s="14">
        <f>DCOUNTA($D$3:$Q$96,AM87,AI94:AJ95)/$AO$2</f>
        <v>0</v>
      </c>
      <c r="AS89" s="14">
        <f>DCOUNTA($D$3:$Q$96,AM87,AI96:AJ97)/$AO$2</f>
        <v>0</v>
      </c>
    </row>
    <row r="90" spans="3:45" ht="13.5" customHeight="1" x14ac:dyDescent="0.15">
      <c r="C90" s="38">
        <v>87</v>
      </c>
      <c r="D90" s="41"/>
      <c r="E90" s="50"/>
      <c r="F90" s="51" t="str">
        <f t="shared" si="12"/>
        <v/>
      </c>
      <c r="G90" s="51" t="str">
        <f t="shared" si="13"/>
        <v/>
      </c>
      <c r="H90" s="51" t="str">
        <f t="shared" si="14"/>
        <v/>
      </c>
      <c r="I90" s="51" t="str">
        <f t="shared" si="15"/>
        <v/>
      </c>
      <c r="J90" s="51" t="str">
        <f t="shared" si="16"/>
        <v/>
      </c>
      <c r="K90" s="51" t="str">
        <f t="shared" si="17"/>
        <v/>
      </c>
      <c r="L90" s="51" t="str">
        <f t="shared" si="18"/>
        <v/>
      </c>
      <c r="M90" s="51" t="str">
        <f t="shared" si="19"/>
        <v/>
      </c>
      <c r="N90" s="51" t="str">
        <f t="shared" si="20"/>
        <v/>
      </c>
      <c r="O90" s="51" t="str">
        <f t="shared" si="21"/>
        <v/>
      </c>
      <c r="P90" s="51" t="str">
        <f t="shared" si="22"/>
        <v/>
      </c>
      <c r="Q90" s="51" t="str">
        <f t="shared" si="23"/>
        <v/>
      </c>
      <c r="T90" s="53"/>
      <c r="U90" s="133"/>
      <c r="V90" s="134"/>
      <c r="W90" s="134"/>
      <c r="X90" s="134"/>
      <c r="Y90" s="134"/>
      <c r="Z90" s="135"/>
      <c r="AA90" s="53"/>
      <c r="AB90" s="133"/>
      <c r="AC90" s="134"/>
      <c r="AD90" s="134"/>
      <c r="AE90" s="134"/>
      <c r="AF90" s="134"/>
      <c r="AG90" s="135"/>
      <c r="AI90" s="13" t="s">
        <v>3</v>
      </c>
      <c r="AJ90" s="13">
        <f>AJ87</f>
        <v>8</v>
      </c>
      <c r="AK90" s="13" t="s">
        <v>3</v>
      </c>
      <c r="AL90" s="13">
        <f>AL87</f>
        <v>8</v>
      </c>
      <c r="AN90" s="13" t="s">
        <v>6</v>
      </c>
      <c r="AO90" s="14">
        <f>DCOUNTA($D$3:$Q$96,AM87,AK88:AL89)/$AQ$2</f>
        <v>0</v>
      </c>
      <c r="AP90" s="14">
        <f>DCOUNTA($D$3:$Q$96,AM87,AK90:AL91)/$AQ$2</f>
        <v>0.5</v>
      </c>
      <c r="AQ90" s="14">
        <f>DCOUNTA($D$3:$Q$96,AM87,AK92:AL93)/$AQ$2</f>
        <v>0.5</v>
      </c>
      <c r="AR90" s="14">
        <f>DCOUNTA($D$3:$Q$96,AM87,AK94:AL95)/$AQ$2</f>
        <v>0</v>
      </c>
      <c r="AS90" s="14">
        <f>DCOUNTA($D$3:$Q$96,AM87,AK96:AL97)/$AQ$2</f>
        <v>0</v>
      </c>
    </row>
    <row r="91" spans="3:45" ht="13.5" customHeight="1" x14ac:dyDescent="0.15">
      <c r="C91" s="38">
        <v>88</v>
      </c>
      <c r="D91" s="41"/>
      <c r="E91" s="50"/>
      <c r="F91" s="51" t="str">
        <f t="shared" si="12"/>
        <v/>
      </c>
      <c r="G91" s="51" t="str">
        <f t="shared" si="13"/>
        <v/>
      </c>
      <c r="H91" s="51" t="str">
        <f t="shared" si="14"/>
        <v/>
      </c>
      <c r="I91" s="51" t="str">
        <f t="shared" si="15"/>
        <v/>
      </c>
      <c r="J91" s="51" t="str">
        <f t="shared" si="16"/>
        <v/>
      </c>
      <c r="K91" s="51" t="str">
        <f t="shared" si="17"/>
        <v/>
      </c>
      <c r="L91" s="51" t="str">
        <f t="shared" si="18"/>
        <v/>
      </c>
      <c r="M91" s="51" t="str">
        <f t="shared" si="19"/>
        <v/>
      </c>
      <c r="N91" s="51" t="str">
        <f t="shared" si="20"/>
        <v/>
      </c>
      <c r="O91" s="51" t="str">
        <f t="shared" si="21"/>
        <v/>
      </c>
      <c r="P91" s="51" t="str">
        <f t="shared" si="22"/>
        <v/>
      </c>
      <c r="Q91" s="51" t="str">
        <f t="shared" si="23"/>
        <v/>
      </c>
      <c r="T91" s="53"/>
      <c r="U91" s="133"/>
      <c r="V91" s="134"/>
      <c r="W91" s="134"/>
      <c r="X91" s="134"/>
      <c r="Y91" s="134"/>
      <c r="Z91" s="135"/>
      <c r="AA91" s="53"/>
      <c r="AB91" s="133"/>
      <c r="AC91" s="134"/>
      <c r="AD91" s="134"/>
      <c r="AE91" s="134"/>
      <c r="AF91" s="134"/>
      <c r="AG91" s="135"/>
      <c r="AI91" s="13" t="str">
        <f>"=男"</f>
        <v>=男</v>
      </c>
      <c r="AJ91" s="13" t="str">
        <f>"=3"</f>
        <v>=3</v>
      </c>
      <c r="AK91" s="13" t="str">
        <f>"=女"</f>
        <v>=女</v>
      </c>
      <c r="AL91" s="13" t="str">
        <f>"=3"</f>
        <v>=3</v>
      </c>
      <c r="AN91" s="13" t="s">
        <v>11</v>
      </c>
      <c r="AO91" s="14">
        <f>(AO89*$AO$2+AO90*$AQ$2)/$AS$2</f>
        <v>0.4</v>
      </c>
      <c r="AP91" s="14">
        <f>(AP89*$AO$2+AP90*$AQ$2)/$AS$2</f>
        <v>0.4</v>
      </c>
      <c r="AQ91" s="14">
        <f>(AQ89*$AO$2+AQ90*$AQ$2)/$AS$2</f>
        <v>0.2</v>
      </c>
      <c r="AR91" s="14">
        <f>(AR89*$AO$2+AR90*$AQ$2)/$AS$2</f>
        <v>0</v>
      </c>
      <c r="AS91" s="14">
        <f>(AS89*$AO$2+AS90*$AQ$2)/$AS$2</f>
        <v>0</v>
      </c>
    </row>
    <row r="92" spans="3:45" ht="13.5" customHeight="1" x14ac:dyDescent="0.15">
      <c r="C92" s="38">
        <v>89</v>
      </c>
      <c r="D92" s="41"/>
      <c r="E92" s="50"/>
      <c r="F92" s="51" t="str">
        <f t="shared" si="12"/>
        <v/>
      </c>
      <c r="G92" s="51" t="str">
        <f t="shared" si="13"/>
        <v/>
      </c>
      <c r="H92" s="51" t="str">
        <f t="shared" si="14"/>
        <v/>
      </c>
      <c r="I92" s="51" t="str">
        <f t="shared" si="15"/>
        <v/>
      </c>
      <c r="J92" s="51" t="str">
        <f t="shared" si="16"/>
        <v/>
      </c>
      <c r="K92" s="51" t="str">
        <f t="shared" si="17"/>
        <v/>
      </c>
      <c r="L92" s="51" t="str">
        <f t="shared" si="18"/>
        <v/>
      </c>
      <c r="M92" s="51" t="str">
        <f t="shared" si="19"/>
        <v/>
      </c>
      <c r="N92" s="51" t="str">
        <f t="shared" si="20"/>
        <v/>
      </c>
      <c r="O92" s="51" t="str">
        <f t="shared" si="21"/>
        <v/>
      </c>
      <c r="P92" s="51" t="str">
        <f t="shared" si="22"/>
        <v/>
      </c>
      <c r="Q92" s="51" t="str">
        <f t="shared" si="23"/>
        <v/>
      </c>
      <c r="T92" s="53"/>
      <c r="U92" s="133"/>
      <c r="V92" s="134"/>
      <c r="W92" s="134"/>
      <c r="X92" s="134"/>
      <c r="Y92" s="134"/>
      <c r="Z92" s="135"/>
      <c r="AA92" s="53"/>
      <c r="AB92" s="133"/>
      <c r="AC92" s="134"/>
      <c r="AD92" s="134"/>
      <c r="AE92" s="134"/>
      <c r="AF92" s="134"/>
      <c r="AG92" s="135"/>
      <c r="AI92" s="13" t="s">
        <v>3</v>
      </c>
      <c r="AJ92" s="13">
        <f>AJ87</f>
        <v>8</v>
      </c>
      <c r="AK92" s="13" t="s">
        <v>3</v>
      </c>
      <c r="AL92" s="13">
        <f>AL87</f>
        <v>8</v>
      </c>
    </row>
    <row r="93" spans="3:45" ht="14.25" x14ac:dyDescent="0.15">
      <c r="C93" s="38">
        <v>90</v>
      </c>
      <c r="D93" s="41"/>
      <c r="E93" s="50"/>
      <c r="F93" s="51" t="str">
        <f t="shared" si="12"/>
        <v/>
      </c>
      <c r="G93" s="51" t="str">
        <f t="shared" si="13"/>
        <v/>
      </c>
      <c r="H93" s="51" t="str">
        <f t="shared" si="14"/>
        <v/>
      </c>
      <c r="I93" s="51" t="str">
        <f t="shared" si="15"/>
        <v/>
      </c>
      <c r="J93" s="51" t="str">
        <f t="shared" si="16"/>
        <v/>
      </c>
      <c r="K93" s="51" t="str">
        <f t="shared" si="17"/>
        <v/>
      </c>
      <c r="L93" s="51" t="str">
        <f t="shared" si="18"/>
        <v/>
      </c>
      <c r="M93" s="51" t="str">
        <f t="shared" si="19"/>
        <v/>
      </c>
      <c r="N93" s="51" t="str">
        <f t="shared" si="20"/>
        <v/>
      </c>
      <c r="O93" s="51" t="str">
        <f t="shared" si="21"/>
        <v/>
      </c>
      <c r="P93" s="51" t="str">
        <f t="shared" si="22"/>
        <v/>
      </c>
      <c r="Q93" s="51" t="str">
        <f t="shared" si="23"/>
        <v/>
      </c>
      <c r="T93" s="53"/>
      <c r="U93" s="133"/>
      <c r="V93" s="134"/>
      <c r="W93" s="134"/>
      <c r="X93" s="134"/>
      <c r="Y93" s="134"/>
      <c r="Z93" s="135"/>
      <c r="AA93" s="53"/>
      <c r="AB93" s="133"/>
      <c r="AC93" s="134"/>
      <c r="AD93" s="134"/>
      <c r="AE93" s="134"/>
      <c r="AF93" s="134"/>
      <c r="AG93" s="135"/>
      <c r="AI93" s="13" t="str">
        <f>"=男"</f>
        <v>=男</v>
      </c>
      <c r="AJ93" s="13" t="str">
        <f>"=2"</f>
        <v>=2</v>
      </c>
      <c r="AK93" s="13" t="str">
        <f>"=女"</f>
        <v>=女</v>
      </c>
      <c r="AL93" s="13" t="str">
        <f>"=2"</f>
        <v>=2</v>
      </c>
      <c r="AN93" s="15" t="s">
        <v>34</v>
      </c>
      <c r="AO93" s="13">
        <f>AO91*$AS$2</f>
        <v>2</v>
      </c>
      <c r="AP93" s="13">
        <f>AP91*$AS$2</f>
        <v>2</v>
      </c>
      <c r="AQ93" s="13">
        <f>AQ91*$AS$2</f>
        <v>1</v>
      </c>
      <c r="AR93" s="13">
        <f>AR91*$AS$2</f>
        <v>0</v>
      </c>
      <c r="AS93" s="13">
        <f>AS91*$AS$2</f>
        <v>0</v>
      </c>
    </row>
    <row r="94" spans="3:45" ht="14.25" x14ac:dyDescent="0.15">
      <c r="C94" s="38">
        <v>91</v>
      </c>
      <c r="D94" s="41"/>
      <c r="E94" s="50"/>
      <c r="F94" s="51" t="str">
        <f t="shared" si="12"/>
        <v/>
      </c>
      <c r="G94" s="51" t="str">
        <f t="shared" si="13"/>
        <v/>
      </c>
      <c r="H94" s="51" t="str">
        <f t="shared" si="14"/>
        <v/>
      </c>
      <c r="I94" s="51" t="str">
        <f t="shared" si="15"/>
        <v/>
      </c>
      <c r="J94" s="51" t="str">
        <f t="shared" si="16"/>
        <v/>
      </c>
      <c r="K94" s="51" t="str">
        <f t="shared" si="17"/>
        <v/>
      </c>
      <c r="L94" s="51" t="str">
        <f t="shared" si="18"/>
        <v/>
      </c>
      <c r="M94" s="51" t="str">
        <f t="shared" si="19"/>
        <v/>
      </c>
      <c r="N94" s="51" t="str">
        <f t="shared" si="20"/>
        <v/>
      </c>
      <c r="O94" s="51" t="str">
        <f t="shared" si="21"/>
        <v/>
      </c>
      <c r="P94" s="51" t="str">
        <f t="shared" si="22"/>
        <v/>
      </c>
      <c r="Q94" s="51" t="str">
        <f t="shared" si="23"/>
        <v/>
      </c>
      <c r="T94" s="53"/>
      <c r="U94" s="133"/>
      <c r="V94" s="134"/>
      <c r="W94" s="134"/>
      <c r="X94" s="134"/>
      <c r="Y94" s="134"/>
      <c r="Z94" s="135"/>
      <c r="AA94" s="53"/>
      <c r="AB94" s="133"/>
      <c r="AC94" s="134"/>
      <c r="AD94" s="134"/>
      <c r="AE94" s="134"/>
      <c r="AF94" s="134"/>
      <c r="AG94" s="135"/>
      <c r="AI94" s="13" t="s">
        <v>3</v>
      </c>
      <c r="AJ94" s="13">
        <f>AJ87</f>
        <v>8</v>
      </c>
      <c r="AK94" s="13" t="s">
        <v>3</v>
      </c>
      <c r="AL94" s="13">
        <f>AL87</f>
        <v>8</v>
      </c>
      <c r="AN94" s="13" t="s">
        <v>35</v>
      </c>
      <c r="AO94" s="16">
        <f>IFERROR((AO93*4+AP93*3+AQ93*2+AR93)/SUM(AO93:AR93),"")</f>
        <v>3.2</v>
      </c>
    </row>
    <row r="95" spans="3:45" ht="14.25" x14ac:dyDescent="0.15">
      <c r="C95" s="38">
        <v>92</v>
      </c>
      <c r="D95" s="41"/>
      <c r="E95" s="50"/>
      <c r="F95" s="51" t="str">
        <f t="shared" si="12"/>
        <v/>
      </c>
      <c r="G95" s="51" t="str">
        <f t="shared" si="13"/>
        <v/>
      </c>
      <c r="H95" s="51" t="str">
        <f t="shared" si="14"/>
        <v/>
      </c>
      <c r="I95" s="51" t="str">
        <f t="shared" si="15"/>
        <v/>
      </c>
      <c r="J95" s="51" t="str">
        <f t="shared" si="16"/>
        <v/>
      </c>
      <c r="K95" s="51" t="str">
        <f t="shared" si="17"/>
        <v/>
      </c>
      <c r="L95" s="51" t="str">
        <f t="shared" si="18"/>
        <v/>
      </c>
      <c r="M95" s="51" t="str">
        <f t="shared" si="19"/>
        <v/>
      </c>
      <c r="N95" s="51" t="str">
        <f t="shared" si="20"/>
        <v/>
      </c>
      <c r="O95" s="51" t="str">
        <f t="shared" si="21"/>
        <v/>
      </c>
      <c r="P95" s="51" t="str">
        <f t="shared" si="22"/>
        <v/>
      </c>
      <c r="Q95" s="51" t="str">
        <f t="shared" si="23"/>
        <v/>
      </c>
      <c r="T95" s="53"/>
      <c r="U95" s="133"/>
      <c r="V95" s="134"/>
      <c r="W95" s="134"/>
      <c r="X95" s="134"/>
      <c r="Y95" s="134"/>
      <c r="Z95" s="135"/>
      <c r="AA95" s="53"/>
      <c r="AB95" s="133"/>
      <c r="AC95" s="134"/>
      <c r="AD95" s="134"/>
      <c r="AE95" s="134"/>
      <c r="AF95" s="134"/>
      <c r="AG95" s="135"/>
      <c r="AI95" s="13" t="str">
        <f>"=男"</f>
        <v>=男</v>
      </c>
      <c r="AJ95" s="13" t="str">
        <f>"=1"</f>
        <v>=1</v>
      </c>
      <c r="AK95" s="13" t="str">
        <f>"=女"</f>
        <v>=女</v>
      </c>
      <c r="AL95" s="13" t="str">
        <f>"=1"</f>
        <v>=1</v>
      </c>
    </row>
    <row r="96" spans="3:45" ht="14.25" x14ac:dyDescent="0.15">
      <c r="C96" s="38">
        <v>93</v>
      </c>
      <c r="D96" s="41"/>
      <c r="E96" s="50"/>
      <c r="F96" s="51" t="str">
        <f t="shared" si="12"/>
        <v/>
      </c>
      <c r="G96" s="51" t="str">
        <f t="shared" si="13"/>
        <v/>
      </c>
      <c r="H96" s="51" t="str">
        <f t="shared" si="14"/>
        <v/>
      </c>
      <c r="I96" s="51" t="str">
        <f t="shared" si="15"/>
        <v/>
      </c>
      <c r="J96" s="51" t="str">
        <f t="shared" si="16"/>
        <v/>
      </c>
      <c r="K96" s="51" t="str">
        <f t="shared" si="17"/>
        <v/>
      </c>
      <c r="L96" s="51" t="str">
        <f t="shared" si="18"/>
        <v/>
      </c>
      <c r="M96" s="51" t="str">
        <f t="shared" si="19"/>
        <v/>
      </c>
      <c r="N96" s="51" t="str">
        <f t="shared" si="20"/>
        <v/>
      </c>
      <c r="O96" s="51" t="str">
        <f t="shared" si="21"/>
        <v/>
      </c>
      <c r="P96" s="51" t="str">
        <f t="shared" si="22"/>
        <v/>
      </c>
      <c r="Q96" s="51" t="str">
        <f t="shared" si="23"/>
        <v/>
      </c>
      <c r="T96" s="53"/>
      <c r="U96" s="133"/>
      <c r="V96" s="134"/>
      <c r="W96" s="134"/>
      <c r="X96" s="134"/>
      <c r="Y96" s="134"/>
      <c r="Z96" s="135"/>
      <c r="AA96" s="53"/>
      <c r="AB96" s="133"/>
      <c r="AC96" s="134"/>
      <c r="AD96" s="134"/>
      <c r="AE96" s="134"/>
      <c r="AF96" s="134"/>
      <c r="AG96" s="135"/>
      <c r="AI96" s="13" t="s">
        <v>3</v>
      </c>
      <c r="AJ96" s="13">
        <f>AJ87</f>
        <v>8</v>
      </c>
      <c r="AK96" s="13" t="s">
        <v>3</v>
      </c>
      <c r="AL96" s="13">
        <f>AL87</f>
        <v>8</v>
      </c>
    </row>
    <row r="97" spans="3:45" ht="14.25" x14ac:dyDescent="0.15">
      <c r="C97" s="38">
        <v>94</v>
      </c>
      <c r="D97" s="41"/>
      <c r="E97" s="50"/>
      <c r="F97" s="51" t="str">
        <f t="shared" si="12"/>
        <v/>
      </c>
      <c r="G97" s="51" t="str">
        <f t="shared" si="13"/>
        <v/>
      </c>
      <c r="H97" s="51" t="str">
        <f t="shared" si="14"/>
        <v/>
      </c>
      <c r="I97" s="51" t="str">
        <f t="shared" si="15"/>
        <v/>
      </c>
      <c r="J97" s="51" t="str">
        <f t="shared" si="16"/>
        <v/>
      </c>
      <c r="K97" s="51" t="str">
        <f t="shared" si="17"/>
        <v/>
      </c>
      <c r="L97" s="51" t="str">
        <f t="shared" si="18"/>
        <v/>
      </c>
      <c r="M97" s="51" t="str">
        <f t="shared" si="19"/>
        <v/>
      </c>
      <c r="N97" s="51" t="str">
        <f t="shared" si="20"/>
        <v/>
      </c>
      <c r="O97" s="51" t="str">
        <f t="shared" si="21"/>
        <v/>
      </c>
      <c r="P97" s="51" t="str">
        <f t="shared" si="22"/>
        <v/>
      </c>
      <c r="Q97" s="51" t="str">
        <f t="shared" si="23"/>
        <v/>
      </c>
      <c r="T97" s="53"/>
      <c r="U97" s="133"/>
      <c r="V97" s="134"/>
      <c r="W97" s="134"/>
      <c r="X97" s="134"/>
      <c r="Y97" s="134"/>
      <c r="Z97" s="135"/>
      <c r="AA97" s="53"/>
      <c r="AB97" s="133"/>
      <c r="AC97" s="134"/>
      <c r="AD97" s="134"/>
      <c r="AE97" s="134"/>
      <c r="AF97" s="134"/>
      <c r="AG97" s="135"/>
      <c r="AI97" s="13" t="str">
        <f>"=男"</f>
        <v>=男</v>
      </c>
      <c r="AJ97" s="13" t="str">
        <f>"=9"</f>
        <v>=9</v>
      </c>
      <c r="AK97" s="13" t="str">
        <f>"=女"</f>
        <v>=女</v>
      </c>
      <c r="AL97" s="13" t="str">
        <f>"=9"</f>
        <v>=9</v>
      </c>
    </row>
    <row r="98" spans="3:45" ht="14.25" x14ac:dyDescent="0.15">
      <c r="C98" s="38">
        <v>95</v>
      </c>
      <c r="D98" s="41"/>
      <c r="E98" s="50"/>
      <c r="F98" s="51" t="str">
        <f t="shared" si="12"/>
        <v/>
      </c>
      <c r="G98" s="51" t="str">
        <f t="shared" si="13"/>
        <v/>
      </c>
      <c r="H98" s="51" t="str">
        <f t="shared" si="14"/>
        <v/>
      </c>
      <c r="I98" s="51" t="str">
        <f t="shared" si="15"/>
        <v/>
      </c>
      <c r="J98" s="51" t="str">
        <f t="shared" si="16"/>
        <v/>
      </c>
      <c r="K98" s="51" t="str">
        <f t="shared" si="17"/>
        <v/>
      </c>
      <c r="L98" s="51" t="str">
        <f t="shared" si="18"/>
        <v/>
      </c>
      <c r="M98" s="51" t="str">
        <f t="shared" si="19"/>
        <v/>
      </c>
      <c r="N98" s="51" t="str">
        <f t="shared" si="20"/>
        <v/>
      </c>
      <c r="O98" s="51" t="str">
        <f t="shared" si="21"/>
        <v/>
      </c>
      <c r="P98" s="51" t="str">
        <f t="shared" si="22"/>
        <v/>
      </c>
      <c r="Q98" s="51" t="str">
        <f t="shared" si="23"/>
        <v/>
      </c>
      <c r="T98" s="53"/>
      <c r="U98" s="133"/>
      <c r="V98" s="136" t="s">
        <v>23</v>
      </c>
      <c r="W98" s="136"/>
      <c r="X98" s="136" t="s">
        <v>25</v>
      </c>
      <c r="Y98" s="134"/>
      <c r="Z98" s="135"/>
      <c r="AA98" s="53"/>
      <c r="AB98" s="133"/>
      <c r="AC98" s="136" t="s">
        <v>19</v>
      </c>
      <c r="AD98" s="136"/>
      <c r="AE98" s="136" t="s">
        <v>21</v>
      </c>
      <c r="AF98" s="134"/>
      <c r="AG98" s="135"/>
    </row>
    <row r="99" spans="3:45" ht="14.25" x14ac:dyDescent="0.15">
      <c r="C99" s="38">
        <v>96</v>
      </c>
      <c r="D99" s="41"/>
      <c r="E99" s="50"/>
      <c r="F99" s="51" t="str">
        <f t="shared" si="12"/>
        <v/>
      </c>
      <c r="G99" s="51" t="str">
        <f t="shared" si="13"/>
        <v/>
      </c>
      <c r="H99" s="51" t="str">
        <f t="shared" si="14"/>
        <v/>
      </c>
      <c r="I99" s="51" t="str">
        <f t="shared" si="15"/>
        <v/>
      </c>
      <c r="J99" s="51" t="str">
        <f t="shared" si="16"/>
        <v/>
      </c>
      <c r="K99" s="51" t="str">
        <f t="shared" si="17"/>
        <v/>
      </c>
      <c r="L99" s="51" t="str">
        <f t="shared" si="18"/>
        <v/>
      </c>
      <c r="M99" s="51" t="str">
        <f t="shared" si="19"/>
        <v/>
      </c>
      <c r="N99" s="51" t="str">
        <f t="shared" si="20"/>
        <v/>
      </c>
      <c r="O99" s="51" t="str">
        <f t="shared" si="21"/>
        <v/>
      </c>
      <c r="P99" s="51" t="str">
        <f t="shared" si="22"/>
        <v/>
      </c>
      <c r="Q99" s="51" t="str">
        <f t="shared" si="23"/>
        <v/>
      </c>
      <c r="T99" s="53"/>
      <c r="U99" s="137"/>
      <c r="V99" s="138" t="s">
        <v>24</v>
      </c>
      <c r="W99" s="138"/>
      <c r="X99" s="138" t="s">
        <v>26</v>
      </c>
      <c r="Y99" s="139"/>
      <c r="Z99" s="140"/>
      <c r="AA99" s="53"/>
      <c r="AB99" s="137"/>
      <c r="AC99" s="138" t="s">
        <v>20</v>
      </c>
      <c r="AD99" s="138"/>
      <c r="AE99" s="138" t="s">
        <v>22</v>
      </c>
      <c r="AF99" s="139"/>
      <c r="AG99" s="140"/>
      <c r="AJ99" s="13">
        <v>9</v>
      </c>
      <c r="AL99" s="13">
        <v>9</v>
      </c>
      <c r="AM99" s="13">
        <v>11</v>
      </c>
    </row>
    <row r="100" spans="3:45" ht="14.25" x14ac:dyDescent="0.15">
      <c r="C100" s="38">
        <v>97</v>
      </c>
      <c r="D100" s="41"/>
      <c r="E100" s="50"/>
      <c r="F100" s="51" t="str">
        <f t="shared" si="12"/>
        <v/>
      </c>
      <c r="G100" s="51" t="str">
        <f t="shared" si="13"/>
        <v/>
      </c>
      <c r="H100" s="51" t="str">
        <f t="shared" si="14"/>
        <v/>
      </c>
      <c r="I100" s="51" t="str">
        <f t="shared" si="15"/>
        <v/>
      </c>
      <c r="J100" s="51" t="str">
        <f t="shared" si="16"/>
        <v/>
      </c>
      <c r="K100" s="51" t="str">
        <f t="shared" si="17"/>
        <v/>
      </c>
      <c r="L100" s="51" t="str">
        <f t="shared" si="18"/>
        <v/>
      </c>
      <c r="M100" s="51" t="str">
        <f t="shared" si="19"/>
        <v/>
      </c>
      <c r="N100" s="51" t="str">
        <f t="shared" si="20"/>
        <v/>
      </c>
      <c r="O100" s="51" t="str">
        <f t="shared" si="21"/>
        <v/>
      </c>
      <c r="P100" s="51" t="str">
        <f t="shared" si="22"/>
        <v/>
      </c>
      <c r="Q100" s="51" t="str">
        <f t="shared" si="23"/>
        <v/>
      </c>
      <c r="AI100" s="13" t="s">
        <v>3</v>
      </c>
      <c r="AJ100" s="13">
        <f>AJ99</f>
        <v>9</v>
      </c>
      <c r="AK100" s="13" t="s">
        <v>3</v>
      </c>
      <c r="AL100" s="13">
        <f>AL99</f>
        <v>9</v>
      </c>
      <c r="AO100" s="13" t="s">
        <v>7</v>
      </c>
      <c r="AP100" s="13" t="s">
        <v>8</v>
      </c>
      <c r="AQ100" s="13" t="s">
        <v>9</v>
      </c>
      <c r="AR100" s="13" t="s">
        <v>10</v>
      </c>
      <c r="AS100" s="13" t="s">
        <v>2</v>
      </c>
    </row>
    <row r="101" spans="3:45" ht="14.25" x14ac:dyDescent="0.15">
      <c r="C101" s="38">
        <v>98</v>
      </c>
      <c r="D101" s="41"/>
      <c r="E101" s="50"/>
      <c r="F101" s="51" t="str">
        <f t="shared" si="12"/>
        <v/>
      </c>
      <c r="G101" s="51" t="str">
        <f t="shared" si="13"/>
        <v/>
      </c>
      <c r="H101" s="51" t="str">
        <f t="shared" si="14"/>
        <v/>
      </c>
      <c r="I101" s="51" t="str">
        <f t="shared" si="15"/>
        <v/>
      </c>
      <c r="J101" s="51" t="str">
        <f t="shared" si="16"/>
        <v/>
      </c>
      <c r="K101" s="51" t="str">
        <f t="shared" si="17"/>
        <v/>
      </c>
      <c r="L101" s="51" t="str">
        <f t="shared" si="18"/>
        <v/>
      </c>
      <c r="M101" s="51" t="str">
        <f t="shared" si="19"/>
        <v/>
      </c>
      <c r="N101" s="51" t="str">
        <f t="shared" si="20"/>
        <v/>
      </c>
      <c r="O101" s="51" t="str">
        <f t="shared" si="21"/>
        <v/>
      </c>
      <c r="P101" s="51" t="str">
        <f t="shared" si="22"/>
        <v/>
      </c>
      <c r="Q101" s="51" t="str">
        <f t="shared" si="23"/>
        <v/>
      </c>
      <c r="AI101" s="13" t="str">
        <f>"=男"</f>
        <v>=男</v>
      </c>
      <c r="AJ101" s="13" t="str">
        <f>"=4"</f>
        <v>=4</v>
      </c>
      <c r="AK101" s="13" t="str">
        <f>"=女"</f>
        <v>=女</v>
      </c>
      <c r="AL101" s="13" t="str">
        <f>"=4"</f>
        <v>=4</v>
      </c>
      <c r="AN101" s="13" t="s">
        <v>5</v>
      </c>
      <c r="AO101" s="14">
        <f>DCOUNTA($D$3:$Q$96,AM99,AI100:AJ101)/$AO$2</f>
        <v>0.33333333333333331</v>
      </c>
      <c r="AP101" s="14">
        <f>DCOUNTA($D$3:$Q$96,AM99,AI102:AJ103)/$AO$2</f>
        <v>0.33333333333333331</v>
      </c>
      <c r="AQ101" s="14">
        <f>DCOUNTA($D$3:$Q$96,AM99,AI104:AJ105)/$AO$2</f>
        <v>0.33333333333333331</v>
      </c>
      <c r="AR101" s="14">
        <f>DCOUNTA($D$3:$Q$96,AM99,AI106:AJ107)/$AO$2</f>
        <v>0</v>
      </c>
      <c r="AS101" s="14">
        <f>DCOUNTA($D$3:$Q$96,AM99,AI108:AJ109)/$AO$2</f>
        <v>0</v>
      </c>
    </row>
    <row r="102" spans="3:45" ht="14.25" x14ac:dyDescent="0.15">
      <c r="C102" s="38">
        <v>99</v>
      </c>
      <c r="D102" s="41"/>
      <c r="E102" s="50"/>
      <c r="F102" s="51" t="str">
        <f t="shared" si="12"/>
        <v/>
      </c>
      <c r="G102" s="51" t="str">
        <f t="shared" si="13"/>
        <v/>
      </c>
      <c r="H102" s="51" t="str">
        <f t="shared" si="14"/>
        <v/>
      </c>
      <c r="I102" s="51" t="str">
        <f t="shared" si="15"/>
        <v/>
      </c>
      <c r="J102" s="51" t="str">
        <f t="shared" si="16"/>
        <v/>
      </c>
      <c r="K102" s="51" t="str">
        <f t="shared" si="17"/>
        <v/>
      </c>
      <c r="L102" s="51" t="str">
        <f t="shared" si="18"/>
        <v/>
      </c>
      <c r="M102" s="51" t="str">
        <f t="shared" si="19"/>
        <v/>
      </c>
      <c r="N102" s="51" t="str">
        <f t="shared" si="20"/>
        <v/>
      </c>
      <c r="O102" s="51" t="str">
        <f t="shared" si="21"/>
        <v/>
      </c>
      <c r="P102" s="51" t="str">
        <f t="shared" si="22"/>
        <v/>
      </c>
      <c r="Q102" s="51" t="str">
        <f t="shared" si="23"/>
        <v/>
      </c>
      <c r="AI102" s="13" t="s">
        <v>3</v>
      </c>
      <c r="AJ102" s="13">
        <f>AJ99</f>
        <v>9</v>
      </c>
      <c r="AK102" s="13" t="s">
        <v>3</v>
      </c>
      <c r="AL102" s="13">
        <f>AL99</f>
        <v>9</v>
      </c>
      <c r="AN102" s="13" t="s">
        <v>6</v>
      </c>
      <c r="AO102" s="14">
        <f>DCOUNTA($D$3:$Q$96,AM99,AK100:AL101)/$AQ$2</f>
        <v>0.5</v>
      </c>
      <c r="AP102" s="14">
        <f>DCOUNTA($D$3:$Q$96,AM99,AK102:AL103)/$AQ$2</f>
        <v>0.5</v>
      </c>
      <c r="AQ102" s="14">
        <f>DCOUNTA($D$3:$Q$96,AM99,AK104:AL105)/$AQ$2</f>
        <v>0</v>
      </c>
      <c r="AR102" s="14">
        <f>DCOUNTA($D$3:$Q$96,AM99,AK106:AL107)/$AQ$2</f>
        <v>0</v>
      </c>
      <c r="AS102" s="14">
        <f>DCOUNTA($D$3:$Q$96,AM99,AK108:AL109)/$AQ$2</f>
        <v>0</v>
      </c>
    </row>
    <row r="103" spans="3:45" ht="14.25" x14ac:dyDescent="0.15">
      <c r="C103" s="38">
        <v>100</v>
      </c>
      <c r="D103" s="41"/>
      <c r="E103" s="50"/>
      <c r="F103" s="51" t="str">
        <f t="shared" si="12"/>
        <v/>
      </c>
      <c r="G103" s="51" t="str">
        <f t="shared" si="13"/>
        <v/>
      </c>
      <c r="H103" s="51" t="str">
        <f t="shared" si="14"/>
        <v/>
      </c>
      <c r="I103" s="51" t="str">
        <f t="shared" si="15"/>
        <v/>
      </c>
      <c r="J103" s="51" t="str">
        <f t="shared" si="16"/>
        <v/>
      </c>
      <c r="K103" s="51" t="str">
        <f t="shared" si="17"/>
        <v/>
      </c>
      <c r="L103" s="51" t="str">
        <f t="shared" si="18"/>
        <v/>
      </c>
      <c r="M103" s="51" t="str">
        <f t="shared" si="19"/>
        <v/>
      </c>
      <c r="N103" s="51" t="str">
        <f t="shared" si="20"/>
        <v/>
      </c>
      <c r="O103" s="51" t="str">
        <f t="shared" si="21"/>
        <v/>
      </c>
      <c r="P103" s="51" t="str">
        <f t="shared" si="22"/>
        <v/>
      </c>
      <c r="Q103" s="51" t="str">
        <f t="shared" si="23"/>
        <v/>
      </c>
      <c r="AI103" s="13" t="str">
        <f>"=男"</f>
        <v>=男</v>
      </c>
      <c r="AJ103" s="13" t="str">
        <f>"=3"</f>
        <v>=3</v>
      </c>
      <c r="AK103" s="13" t="str">
        <f>"=女"</f>
        <v>=女</v>
      </c>
      <c r="AL103" s="13" t="str">
        <f>"=3"</f>
        <v>=3</v>
      </c>
      <c r="AN103" s="13" t="s">
        <v>11</v>
      </c>
      <c r="AO103" s="14">
        <f>(AO101*$AO$2+AO102*$AQ$2)/$AS$2</f>
        <v>0.4</v>
      </c>
      <c r="AP103" s="14">
        <f>(AP101*$AO$2+AP102*$AQ$2)/$AS$2</f>
        <v>0.4</v>
      </c>
      <c r="AQ103" s="14">
        <f>(AQ101*$AO$2+AQ102*$AQ$2)/$AS$2</f>
        <v>0.2</v>
      </c>
      <c r="AR103" s="14">
        <f>(AR101*$AO$2+AR102*$AQ$2)/$AS$2</f>
        <v>0</v>
      </c>
      <c r="AS103" s="14">
        <f>(AS101*$AO$2+AS102*$AQ$2)/$AS$2</f>
        <v>0</v>
      </c>
    </row>
    <row r="104" spans="3:45" x14ac:dyDescent="0.15">
      <c r="F104" s="30" t="str">
        <f t="shared" ref="F104:F126" si="24">MID($E104,F$3,1)</f>
        <v/>
      </c>
      <c r="G104" s="30" t="str">
        <f t="shared" ref="G104:G126" si="25">MID($E104,G$3,1)</f>
        <v/>
      </c>
      <c r="H104" s="30" t="str">
        <f t="shared" ref="H104:Q107" si="26">MID($E104,H$3,1)</f>
        <v/>
      </c>
      <c r="I104" s="30" t="str">
        <f t="shared" si="26"/>
        <v/>
      </c>
      <c r="J104" s="30" t="str">
        <f t="shared" si="26"/>
        <v/>
      </c>
      <c r="K104" s="30" t="str">
        <f t="shared" si="26"/>
        <v/>
      </c>
      <c r="L104" s="30" t="str">
        <f t="shared" si="26"/>
        <v/>
      </c>
      <c r="M104" s="30" t="str">
        <f t="shared" si="26"/>
        <v/>
      </c>
      <c r="N104" s="30" t="str">
        <f t="shared" si="26"/>
        <v/>
      </c>
      <c r="O104" s="30" t="str">
        <f t="shared" si="26"/>
        <v/>
      </c>
      <c r="P104" s="30" t="str">
        <f t="shared" si="26"/>
        <v/>
      </c>
      <c r="Q104" s="30" t="str">
        <f t="shared" si="26"/>
        <v/>
      </c>
      <c r="AI104" s="13" t="s">
        <v>3</v>
      </c>
      <c r="AJ104" s="13">
        <f>AJ99</f>
        <v>9</v>
      </c>
      <c r="AK104" s="13" t="s">
        <v>3</v>
      </c>
      <c r="AL104" s="13">
        <f>AL99</f>
        <v>9</v>
      </c>
    </row>
    <row r="105" spans="3:45" x14ac:dyDescent="0.15">
      <c r="F105" s="30" t="str">
        <f t="shared" si="24"/>
        <v/>
      </c>
      <c r="G105" s="30" t="str">
        <f t="shared" si="25"/>
        <v/>
      </c>
      <c r="H105" s="30" t="str">
        <f t="shared" si="26"/>
        <v/>
      </c>
      <c r="I105" s="30" t="str">
        <f t="shared" si="26"/>
        <v/>
      </c>
      <c r="J105" s="30" t="str">
        <f t="shared" si="26"/>
        <v/>
      </c>
      <c r="K105" s="30" t="str">
        <f t="shared" si="26"/>
        <v/>
      </c>
      <c r="L105" s="30" t="str">
        <f t="shared" si="26"/>
        <v/>
      </c>
      <c r="M105" s="30" t="str">
        <f t="shared" si="26"/>
        <v/>
      </c>
      <c r="N105" s="30" t="str">
        <f t="shared" si="26"/>
        <v/>
      </c>
      <c r="O105" s="30" t="str">
        <f t="shared" si="26"/>
        <v/>
      </c>
      <c r="P105" s="30" t="str">
        <f t="shared" si="26"/>
        <v/>
      </c>
      <c r="Q105" s="30" t="str">
        <f t="shared" si="26"/>
        <v/>
      </c>
      <c r="AI105" s="13" t="str">
        <f>"=男"</f>
        <v>=男</v>
      </c>
      <c r="AJ105" s="13" t="str">
        <f>"=2"</f>
        <v>=2</v>
      </c>
      <c r="AK105" s="13" t="str">
        <f>"=女"</f>
        <v>=女</v>
      </c>
      <c r="AL105" s="13" t="str">
        <f>"=2"</f>
        <v>=2</v>
      </c>
      <c r="AN105" s="15" t="s">
        <v>34</v>
      </c>
      <c r="AO105" s="13">
        <f>AO103*$AS$2</f>
        <v>2</v>
      </c>
      <c r="AP105" s="13">
        <f>AP103*$AS$2</f>
        <v>2</v>
      </c>
      <c r="AQ105" s="13">
        <f>AQ103*$AS$2</f>
        <v>1</v>
      </c>
      <c r="AR105" s="13">
        <f>AR103*$AS$2</f>
        <v>0</v>
      </c>
      <c r="AS105" s="13">
        <f>AS103*$AS$2</f>
        <v>0</v>
      </c>
    </row>
    <row r="106" spans="3:45" x14ac:dyDescent="0.15">
      <c r="F106" s="30" t="str">
        <f t="shared" si="24"/>
        <v/>
      </c>
      <c r="G106" s="30" t="str">
        <f t="shared" si="25"/>
        <v/>
      </c>
      <c r="H106" s="30" t="str">
        <f t="shared" si="26"/>
        <v/>
      </c>
      <c r="I106" s="30" t="str">
        <f t="shared" si="26"/>
        <v/>
      </c>
      <c r="J106" s="30" t="str">
        <f t="shared" si="26"/>
        <v/>
      </c>
      <c r="K106" s="30" t="str">
        <f t="shared" si="26"/>
        <v/>
      </c>
      <c r="L106" s="30" t="str">
        <f t="shared" si="26"/>
        <v/>
      </c>
      <c r="M106" s="30" t="str">
        <f t="shared" si="26"/>
        <v/>
      </c>
      <c r="N106" s="30" t="str">
        <f t="shared" si="26"/>
        <v/>
      </c>
      <c r="O106" s="30" t="str">
        <f t="shared" si="26"/>
        <v/>
      </c>
      <c r="P106" s="30" t="str">
        <f t="shared" si="26"/>
        <v/>
      </c>
      <c r="Q106" s="30" t="str">
        <f t="shared" si="26"/>
        <v/>
      </c>
      <c r="AI106" s="13" t="s">
        <v>3</v>
      </c>
      <c r="AJ106" s="13">
        <f>AJ99</f>
        <v>9</v>
      </c>
      <c r="AK106" s="13" t="s">
        <v>3</v>
      </c>
      <c r="AL106" s="13">
        <f>AL99</f>
        <v>9</v>
      </c>
      <c r="AN106" s="13" t="s">
        <v>35</v>
      </c>
      <c r="AO106" s="16">
        <f>IFERROR((AO105*4+AP105*3+AQ105*2+AR105)/SUM(AO105:AR105),"")</f>
        <v>3.2</v>
      </c>
    </row>
    <row r="107" spans="3:45" ht="13.5" customHeight="1" x14ac:dyDescent="0.15">
      <c r="F107" s="30" t="str">
        <f t="shared" si="24"/>
        <v/>
      </c>
      <c r="G107" s="30" t="str">
        <f t="shared" si="25"/>
        <v/>
      </c>
      <c r="H107" s="30" t="str">
        <f t="shared" si="26"/>
        <v/>
      </c>
      <c r="I107" s="30" t="str">
        <f t="shared" si="26"/>
        <v/>
      </c>
      <c r="J107" s="30" t="str">
        <f t="shared" si="26"/>
        <v/>
      </c>
      <c r="K107" s="30" t="str">
        <f t="shared" si="26"/>
        <v/>
      </c>
      <c r="L107" s="30" t="str">
        <f t="shared" si="26"/>
        <v/>
      </c>
      <c r="M107" s="30" t="str">
        <f t="shared" si="26"/>
        <v/>
      </c>
      <c r="N107" s="30" t="str">
        <f t="shared" si="26"/>
        <v/>
      </c>
      <c r="O107" s="30" t="str">
        <f t="shared" si="26"/>
        <v/>
      </c>
      <c r="P107" s="30" t="str">
        <f t="shared" si="26"/>
        <v/>
      </c>
      <c r="Q107" s="30" t="str">
        <f t="shared" si="26"/>
        <v/>
      </c>
      <c r="U107" s="4"/>
      <c r="V107" s="4"/>
      <c r="W107" s="4"/>
      <c r="X107" s="4"/>
      <c r="Y107" s="4"/>
      <c r="Z107" s="4"/>
      <c r="AA107" s="4"/>
      <c r="AB107" s="4"/>
      <c r="AC107" s="4"/>
      <c r="AD107" s="4"/>
      <c r="AE107" s="4"/>
      <c r="AF107" s="4"/>
      <c r="AG107" s="4"/>
      <c r="AH107" s="3"/>
      <c r="AI107" s="13" t="str">
        <f>"=男"</f>
        <v>=男</v>
      </c>
      <c r="AJ107" s="13" t="str">
        <f>"=1"</f>
        <v>=1</v>
      </c>
      <c r="AK107" s="13" t="str">
        <f>"=女"</f>
        <v>=女</v>
      </c>
      <c r="AL107" s="13" t="str">
        <f>"=1"</f>
        <v>=1</v>
      </c>
    </row>
    <row r="108" spans="3:45" ht="13.5" customHeight="1" x14ac:dyDescent="0.15">
      <c r="F108" s="30" t="str">
        <f t="shared" si="24"/>
        <v/>
      </c>
      <c r="G108" s="30" t="str">
        <f t="shared" si="25"/>
        <v/>
      </c>
      <c r="H108" s="30" t="str">
        <f t="shared" ref="H108:Q117" si="27">MID($E108,H$3,1)</f>
        <v/>
      </c>
      <c r="I108" s="30" t="str">
        <f t="shared" si="27"/>
        <v/>
      </c>
      <c r="J108" s="30" t="str">
        <f t="shared" si="27"/>
        <v/>
      </c>
      <c r="K108" s="30" t="str">
        <f t="shared" si="27"/>
        <v/>
      </c>
      <c r="L108" s="30" t="str">
        <f t="shared" si="27"/>
        <v/>
      </c>
      <c r="M108" s="30" t="str">
        <f t="shared" si="27"/>
        <v/>
      </c>
      <c r="N108" s="30" t="str">
        <f t="shared" si="27"/>
        <v/>
      </c>
      <c r="O108" s="30" t="str">
        <f t="shared" si="27"/>
        <v/>
      </c>
      <c r="P108" s="30" t="str">
        <f t="shared" si="27"/>
        <v/>
      </c>
      <c r="Q108" s="30" t="str">
        <f t="shared" si="27"/>
        <v/>
      </c>
      <c r="U108" s="4"/>
      <c r="V108" s="4"/>
      <c r="W108" s="4"/>
      <c r="X108" s="4"/>
      <c r="Y108" s="4"/>
      <c r="Z108" s="4"/>
      <c r="AA108" s="4"/>
      <c r="AB108" s="4"/>
      <c r="AC108" s="4"/>
      <c r="AD108" s="4"/>
      <c r="AE108" s="4"/>
      <c r="AF108" s="4"/>
      <c r="AG108" s="4"/>
      <c r="AH108" s="3"/>
      <c r="AI108" s="13" t="s">
        <v>3</v>
      </c>
      <c r="AJ108" s="13">
        <f>AJ99</f>
        <v>9</v>
      </c>
      <c r="AK108" s="13" t="s">
        <v>3</v>
      </c>
      <c r="AL108" s="13">
        <f>AL99</f>
        <v>9</v>
      </c>
    </row>
    <row r="109" spans="3:45" ht="13.5" customHeight="1" x14ac:dyDescent="0.15">
      <c r="F109" s="30" t="str">
        <f t="shared" si="24"/>
        <v/>
      </c>
      <c r="G109" s="30" t="str">
        <f t="shared" si="25"/>
        <v/>
      </c>
      <c r="H109" s="30" t="str">
        <f t="shared" si="27"/>
        <v/>
      </c>
      <c r="I109" s="30" t="str">
        <f t="shared" si="27"/>
        <v/>
      </c>
      <c r="J109" s="30" t="str">
        <f t="shared" si="27"/>
        <v/>
      </c>
      <c r="K109" s="30" t="str">
        <f t="shared" si="27"/>
        <v/>
      </c>
      <c r="L109" s="30" t="str">
        <f t="shared" si="27"/>
        <v/>
      </c>
      <c r="M109" s="30" t="str">
        <f t="shared" si="27"/>
        <v/>
      </c>
      <c r="N109" s="30" t="str">
        <f t="shared" si="27"/>
        <v/>
      </c>
      <c r="O109" s="30" t="str">
        <f t="shared" si="27"/>
        <v/>
      </c>
      <c r="P109" s="30" t="str">
        <f t="shared" si="27"/>
        <v/>
      </c>
      <c r="Q109" s="30" t="str">
        <f t="shared" si="27"/>
        <v/>
      </c>
      <c r="U109" s="4"/>
      <c r="V109" s="4"/>
      <c r="W109" s="4"/>
      <c r="X109" s="4"/>
      <c r="Y109" s="4"/>
      <c r="Z109" s="4"/>
      <c r="AA109" s="4"/>
      <c r="AB109" s="4"/>
      <c r="AC109" s="4"/>
      <c r="AD109" s="4"/>
      <c r="AE109" s="4"/>
      <c r="AF109" s="4"/>
      <c r="AG109" s="4"/>
      <c r="AH109" s="3"/>
      <c r="AI109" s="13" t="str">
        <f>"=男"</f>
        <v>=男</v>
      </c>
      <c r="AJ109" s="13" t="str">
        <f>"=9"</f>
        <v>=9</v>
      </c>
      <c r="AK109" s="13" t="str">
        <f>"=女"</f>
        <v>=女</v>
      </c>
      <c r="AL109" s="13" t="str">
        <f>"=9"</f>
        <v>=9</v>
      </c>
    </row>
    <row r="110" spans="3:45" ht="13.5" customHeight="1" x14ac:dyDescent="0.15">
      <c r="F110" s="30" t="str">
        <f t="shared" si="24"/>
        <v/>
      </c>
      <c r="G110" s="30" t="str">
        <f t="shared" si="25"/>
        <v/>
      </c>
      <c r="H110" s="30" t="str">
        <f t="shared" si="27"/>
        <v/>
      </c>
      <c r="I110" s="30" t="str">
        <f t="shared" si="27"/>
        <v/>
      </c>
      <c r="J110" s="30" t="str">
        <f t="shared" si="27"/>
        <v/>
      </c>
      <c r="K110" s="30" t="str">
        <f t="shared" si="27"/>
        <v/>
      </c>
      <c r="L110" s="30" t="str">
        <f t="shared" si="27"/>
        <v/>
      </c>
      <c r="M110" s="30" t="str">
        <f t="shared" si="27"/>
        <v/>
      </c>
      <c r="N110" s="30" t="str">
        <f t="shared" si="27"/>
        <v/>
      </c>
      <c r="O110" s="30" t="str">
        <f t="shared" si="27"/>
        <v/>
      </c>
      <c r="P110" s="30" t="str">
        <f t="shared" si="27"/>
        <v/>
      </c>
      <c r="Q110" s="30" t="str">
        <f t="shared" si="27"/>
        <v/>
      </c>
      <c r="U110" s="4"/>
      <c r="V110" s="4"/>
      <c r="W110" s="4"/>
      <c r="X110" s="4"/>
      <c r="Y110" s="4"/>
      <c r="Z110" s="4"/>
      <c r="AA110" s="4"/>
      <c r="AB110" s="4"/>
      <c r="AC110" s="4"/>
      <c r="AD110" s="4"/>
      <c r="AE110" s="4"/>
      <c r="AF110" s="4"/>
      <c r="AG110" s="4"/>
      <c r="AH110" s="3"/>
    </row>
    <row r="111" spans="3:45" ht="13.5" customHeight="1" x14ac:dyDescent="0.15">
      <c r="F111" s="30" t="str">
        <f t="shared" si="24"/>
        <v/>
      </c>
      <c r="G111" s="30" t="str">
        <f t="shared" si="25"/>
        <v/>
      </c>
      <c r="H111" s="30" t="str">
        <f t="shared" si="27"/>
        <v/>
      </c>
      <c r="I111" s="30" t="str">
        <f t="shared" si="27"/>
        <v/>
      </c>
      <c r="J111" s="30" t="str">
        <f t="shared" si="27"/>
        <v/>
      </c>
      <c r="K111" s="30" t="str">
        <f t="shared" si="27"/>
        <v/>
      </c>
      <c r="L111" s="30" t="str">
        <f t="shared" si="27"/>
        <v/>
      </c>
      <c r="M111" s="30" t="str">
        <f t="shared" si="27"/>
        <v/>
      </c>
      <c r="N111" s="30" t="str">
        <f t="shared" si="27"/>
        <v/>
      </c>
      <c r="O111" s="30" t="str">
        <f t="shared" si="27"/>
        <v/>
      </c>
      <c r="P111" s="30" t="str">
        <f t="shared" si="27"/>
        <v/>
      </c>
      <c r="Q111" s="30" t="str">
        <f t="shared" si="27"/>
        <v/>
      </c>
      <c r="U111" s="4"/>
      <c r="V111" s="4"/>
      <c r="W111" s="4"/>
      <c r="X111" s="4"/>
      <c r="Y111" s="4"/>
      <c r="Z111" s="4"/>
      <c r="AA111" s="4"/>
      <c r="AB111" s="4"/>
      <c r="AC111" s="4"/>
      <c r="AD111" s="4"/>
      <c r="AE111" s="4"/>
      <c r="AF111" s="4"/>
      <c r="AG111" s="4"/>
      <c r="AH111" s="3"/>
      <c r="AJ111" s="13">
        <v>10</v>
      </c>
      <c r="AL111" s="13">
        <v>10</v>
      </c>
      <c r="AM111" s="13">
        <v>12</v>
      </c>
    </row>
    <row r="112" spans="3:45" ht="13.5" customHeight="1" x14ac:dyDescent="0.15">
      <c r="F112" s="30" t="str">
        <f t="shared" si="24"/>
        <v/>
      </c>
      <c r="G112" s="30" t="str">
        <f t="shared" si="25"/>
        <v/>
      </c>
      <c r="H112" s="30" t="str">
        <f t="shared" si="27"/>
        <v/>
      </c>
      <c r="I112" s="30" t="str">
        <f t="shared" si="27"/>
        <v/>
      </c>
      <c r="J112" s="30" t="str">
        <f t="shared" si="27"/>
        <v/>
      </c>
      <c r="K112" s="30" t="str">
        <f t="shared" si="27"/>
        <v/>
      </c>
      <c r="L112" s="30" t="str">
        <f t="shared" si="27"/>
        <v/>
      </c>
      <c r="M112" s="30" t="str">
        <f t="shared" si="27"/>
        <v/>
      </c>
      <c r="N112" s="30" t="str">
        <f t="shared" si="27"/>
        <v/>
      </c>
      <c r="O112" s="30" t="str">
        <f t="shared" si="27"/>
        <v/>
      </c>
      <c r="P112" s="30" t="str">
        <f t="shared" si="27"/>
        <v/>
      </c>
      <c r="Q112" s="30" t="str">
        <f t="shared" si="27"/>
        <v/>
      </c>
      <c r="U112" s="4"/>
      <c r="V112" s="4"/>
      <c r="W112" s="4"/>
      <c r="X112" s="4"/>
      <c r="Y112" s="4"/>
      <c r="Z112" s="4"/>
      <c r="AA112" s="4"/>
      <c r="AB112" s="4"/>
      <c r="AC112" s="4"/>
      <c r="AD112" s="4"/>
      <c r="AE112" s="4"/>
      <c r="AF112" s="4"/>
      <c r="AG112" s="4"/>
      <c r="AH112" s="3"/>
      <c r="AI112" s="13" t="s">
        <v>3</v>
      </c>
      <c r="AJ112" s="13">
        <f>AJ111</f>
        <v>10</v>
      </c>
      <c r="AK112" s="13" t="s">
        <v>3</v>
      </c>
      <c r="AL112" s="13">
        <f>AL111</f>
        <v>10</v>
      </c>
      <c r="AO112" s="13" t="s">
        <v>7</v>
      </c>
      <c r="AP112" s="13" t="s">
        <v>8</v>
      </c>
      <c r="AQ112" s="13" t="s">
        <v>9</v>
      </c>
      <c r="AR112" s="13" t="s">
        <v>10</v>
      </c>
      <c r="AS112" s="13" t="s">
        <v>2</v>
      </c>
    </row>
    <row r="113" spans="6:45" ht="13.5" customHeight="1" x14ac:dyDescent="0.15">
      <c r="F113" s="30" t="str">
        <f t="shared" si="24"/>
        <v/>
      </c>
      <c r="G113" s="30" t="str">
        <f t="shared" si="25"/>
        <v/>
      </c>
      <c r="H113" s="30" t="str">
        <f t="shared" si="27"/>
        <v/>
      </c>
      <c r="I113" s="30" t="str">
        <f t="shared" si="27"/>
        <v/>
      </c>
      <c r="J113" s="30" t="str">
        <f t="shared" si="27"/>
        <v/>
      </c>
      <c r="K113" s="30" t="str">
        <f t="shared" si="27"/>
        <v/>
      </c>
      <c r="L113" s="30" t="str">
        <f t="shared" si="27"/>
        <v/>
      </c>
      <c r="M113" s="30" t="str">
        <f t="shared" si="27"/>
        <v/>
      </c>
      <c r="N113" s="30" t="str">
        <f t="shared" si="27"/>
        <v/>
      </c>
      <c r="O113" s="30" t="str">
        <f t="shared" si="27"/>
        <v/>
      </c>
      <c r="P113" s="30" t="str">
        <f t="shared" si="27"/>
        <v/>
      </c>
      <c r="Q113" s="30" t="str">
        <f t="shared" si="27"/>
        <v/>
      </c>
      <c r="U113" s="4"/>
      <c r="V113" s="4"/>
      <c r="W113" s="4"/>
      <c r="X113" s="4"/>
      <c r="Y113" s="4"/>
      <c r="Z113" s="4"/>
      <c r="AA113" s="4"/>
      <c r="AB113" s="4"/>
      <c r="AC113" s="4"/>
      <c r="AD113" s="4"/>
      <c r="AE113" s="4"/>
      <c r="AF113" s="4"/>
      <c r="AG113" s="4"/>
      <c r="AH113" s="3"/>
      <c r="AI113" s="13" t="str">
        <f>"=男"</f>
        <v>=男</v>
      </c>
      <c r="AJ113" s="13" t="str">
        <f>"=4"</f>
        <v>=4</v>
      </c>
      <c r="AK113" s="13" t="str">
        <f>"=女"</f>
        <v>=女</v>
      </c>
      <c r="AL113" s="13" t="str">
        <f>"=4"</f>
        <v>=4</v>
      </c>
      <c r="AN113" s="13" t="s">
        <v>5</v>
      </c>
      <c r="AO113" s="14">
        <f>DCOUNTA($D$3:$Q$96,AM111,AI112:AJ113)/$AO$2</f>
        <v>0</v>
      </c>
      <c r="AP113" s="14">
        <f>DCOUNTA($D$3:$Q$96,AM111,AI114:AJ115)/$AO$2</f>
        <v>0.66666666666666663</v>
      </c>
      <c r="AQ113" s="14">
        <f>DCOUNTA($D$3:$Q$96,AM111,AI116:AJ117)/$AO$2</f>
        <v>0.33333333333333331</v>
      </c>
      <c r="AR113" s="14">
        <f>DCOUNTA($D$3:$Q$96,AM111,AI118:AJ119)/$AO$2</f>
        <v>0</v>
      </c>
      <c r="AS113" s="14">
        <f>DCOUNTA($D$3:$Q$96,AM111,AI120:AJ121)/$AO$2</f>
        <v>0</v>
      </c>
    </row>
    <row r="114" spans="6:45" ht="13.5" customHeight="1" x14ac:dyDescent="0.15">
      <c r="F114" s="30" t="str">
        <f t="shared" si="24"/>
        <v/>
      </c>
      <c r="G114" s="30" t="str">
        <f t="shared" si="25"/>
        <v/>
      </c>
      <c r="H114" s="30" t="str">
        <f t="shared" si="27"/>
        <v/>
      </c>
      <c r="I114" s="30" t="str">
        <f t="shared" si="27"/>
        <v/>
      </c>
      <c r="J114" s="30" t="str">
        <f t="shared" si="27"/>
        <v/>
      </c>
      <c r="K114" s="30" t="str">
        <f t="shared" si="27"/>
        <v/>
      </c>
      <c r="L114" s="30" t="str">
        <f t="shared" si="27"/>
        <v/>
      </c>
      <c r="M114" s="30" t="str">
        <f t="shared" si="27"/>
        <v/>
      </c>
      <c r="N114" s="30" t="str">
        <f t="shared" si="27"/>
        <v/>
      </c>
      <c r="O114" s="30" t="str">
        <f t="shared" si="27"/>
        <v/>
      </c>
      <c r="P114" s="30" t="str">
        <f t="shared" si="27"/>
        <v/>
      </c>
      <c r="Q114" s="30" t="str">
        <f t="shared" si="27"/>
        <v/>
      </c>
      <c r="U114" s="4"/>
      <c r="V114" s="4"/>
      <c r="W114" s="4"/>
      <c r="X114" s="4"/>
      <c r="Y114" s="4"/>
      <c r="Z114" s="4"/>
      <c r="AA114" s="4"/>
      <c r="AB114" s="4"/>
      <c r="AC114" s="4"/>
      <c r="AD114" s="4"/>
      <c r="AE114" s="4"/>
      <c r="AF114" s="4"/>
      <c r="AG114" s="4"/>
      <c r="AH114" s="3"/>
      <c r="AI114" s="13" t="s">
        <v>3</v>
      </c>
      <c r="AJ114" s="13">
        <f>AJ111</f>
        <v>10</v>
      </c>
      <c r="AK114" s="13" t="s">
        <v>3</v>
      </c>
      <c r="AL114" s="13">
        <f>AL111</f>
        <v>10</v>
      </c>
      <c r="AN114" s="13" t="s">
        <v>6</v>
      </c>
      <c r="AO114" s="14">
        <f>DCOUNTA($D$3:$Q$96,AM111,AK112:AL113)/$AQ$2</f>
        <v>0.5</v>
      </c>
      <c r="AP114" s="14">
        <f>DCOUNTA($D$3:$Q$96,AM111,AK114:AL115)/$AQ$2</f>
        <v>0.5</v>
      </c>
      <c r="AQ114" s="14">
        <f>DCOUNTA($D$3:$Q$96,AM111,AK116:AL117)/$AQ$2</f>
        <v>0</v>
      </c>
      <c r="AR114" s="14">
        <f>DCOUNTA($D$3:$Q$96,AM111,AK118:AL119)/$AQ$2</f>
        <v>0</v>
      </c>
      <c r="AS114" s="14">
        <f>DCOUNTA($D$3:$Q$96,AM111,AK120:AL121)/$AQ$2</f>
        <v>0</v>
      </c>
    </row>
    <row r="115" spans="6:45" ht="13.5" customHeight="1" x14ac:dyDescent="0.15">
      <c r="F115" s="30" t="str">
        <f t="shared" si="24"/>
        <v/>
      </c>
      <c r="G115" s="30" t="str">
        <f t="shared" si="25"/>
        <v/>
      </c>
      <c r="H115" s="30" t="str">
        <f t="shared" si="27"/>
        <v/>
      </c>
      <c r="I115" s="30" t="str">
        <f t="shared" si="27"/>
        <v/>
      </c>
      <c r="J115" s="30" t="str">
        <f t="shared" si="27"/>
        <v/>
      </c>
      <c r="K115" s="30" t="str">
        <f t="shared" si="27"/>
        <v/>
      </c>
      <c r="L115" s="30" t="str">
        <f t="shared" si="27"/>
        <v/>
      </c>
      <c r="M115" s="30" t="str">
        <f t="shared" si="27"/>
        <v/>
      </c>
      <c r="N115" s="30" t="str">
        <f t="shared" si="27"/>
        <v/>
      </c>
      <c r="O115" s="30" t="str">
        <f t="shared" si="27"/>
        <v/>
      </c>
      <c r="P115" s="30" t="str">
        <f t="shared" si="27"/>
        <v/>
      </c>
      <c r="Q115" s="30" t="str">
        <f t="shared" si="27"/>
        <v/>
      </c>
      <c r="U115" s="4"/>
      <c r="V115" s="4"/>
      <c r="W115" s="4"/>
      <c r="X115" s="4"/>
      <c r="Y115" s="4"/>
      <c r="Z115" s="4"/>
      <c r="AA115" s="4"/>
      <c r="AB115" s="4"/>
      <c r="AC115" s="4"/>
      <c r="AD115" s="4"/>
      <c r="AE115" s="4"/>
      <c r="AF115" s="4"/>
      <c r="AG115" s="4"/>
      <c r="AH115" s="3"/>
      <c r="AI115" s="13" t="str">
        <f>"=男"</f>
        <v>=男</v>
      </c>
      <c r="AJ115" s="13" t="str">
        <f>"=3"</f>
        <v>=3</v>
      </c>
      <c r="AK115" s="13" t="str">
        <f>"=女"</f>
        <v>=女</v>
      </c>
      <c r="AL115" s="13" t="str">
        <f>"=3"</f>
        <v>=3</v>
      </c>
      <c r="AN115" s="13" t="s">
        <v>11</v>
      </c>
      <c r="AO115" s="14">
        <f>(AO113*$AO$2+AO114*$AQ$2)/$AS$2</f>
        <v>0.2</v>
      </c>
      <c r="AP115" s="14">
        <f>(AP113*$AO$2+AP114*$AQ$2)/$AS$2</f>
        <v>0.6</v>
      </c>
      <c r="AQ115" s="14">
        <f>(AQ113*$AO$2+AQ114*$AQ$2)/$AS$2</f>
        <v>0.2</v>
      </c>
      <c r="AR115" s="14">
        <f>(AR113*$AO$2+AR114*$AQ$2)/$AS$2</f>
        <v>0</v>
      </c>
      <c r="AS115" s="14">
        <f>(AS113*$AO$2+AS114*$AQ$2)/$AS$2</f>
        <v>0</v>
      </c>
    </row>
    <row r="116" spans="6:45" ht="13.5" customHeight="1" x14ac:dyDescent="0.15">
      <c r="F116" s="30" t="str">
        <f t="shared" si="24"/>
        <v/>
      </c>
      <c r="G116" s="30" t="str">
        <f t="shared" si="25"/>
        <v/>
      </c>
      <c r="H116" s="30" t="str">
        <f t="shared" si="27"/>
        <v/>
      </c>
      <c r="I116" s="30" t="str">
        <f t="shared" si="27"/>
        <v/>
      </c>
      <c r="J116" s="30" t="str">
        <f t="shared" si="27"/>
        <v/>
      </c>
      <c r="K116" s="30" t="str">
        <f t="shared" si="27"/>
        <v/>
      </c>
      <c r="L116" s="30" t="str">
        <f t="shared" si="27"/>
        <v/>
      </c>
      <c r="M116" s="30" t="str">
        <f t="shared" si="27"/>
        <v/>
      </c>
      <c r="N116" s="30" t="str">
        <f t="shared" si="27"/>
        <v/>
      </c>
      <c r="O116" s="30" t="str">
        <f t="shared" si="27"/>
        <v/>
      </c>
      <c r="P116" s="30" t="str">
        <f t="shared" si="27"/>
        <v/>
      </c>
      <c r="Q116" s="30" t="str">
        <f t="shared" si="27"/>
        <v/>
      </c>
      <c r="U116" s="4"/>
      <c r="V116" s="4"/>
      <c r="W116" s="4"/>
      <c r="X116" s="4"/>
      <c r="Y116" s="4"/>
      <c r="Z116" s="4"/>
      <c r="AA116" s="4"/>
      <c r="AB116" s="4"/>
      <c r="AC116" s="4"/>
      <c r="AD116" s="4"/>
      <c r="AE116" s="4"/>
      <c r="AF116" s="4"/>
      <c r="AG116" s="4"/>
      <c r="AH116" s="3"/>
      <c r="AI116" s="13" t="s">
        <v>3</v>
      </c>
      <c r="AJ116" s="13">
        <f>AJ111</f>
        <v>10</v>
      </c>
      <c r="AK116" s="13" t="s">
        <v>3</v>
      </c>
      <c r="AL116" s="13">
        <f>AL111</f>
        <v>10</v>
      </c>
    </row>
    <row r="117" spans="6:45" ht="13.5" customHeight="1" x14ac:dyDescent="0.15">
      <c r="F117" s="30" t="str">
        <f t="shared" si="24"/>
        <v/>
      </c>
      <c r="G117" s="30" t="str">
        <f t="shared" si="25"/>
        <v/>
      </c>
      <c r="H117" s="30" t="str">
        <f t="shared" si="27"/>
        <v/>
      </c>
      <c r="I117" s="30" t="str">
        <f t="shared" si="27"/>
        <v/>
      </c>
      <c r="J117" s="30" t="str">
        <f t="shared" si="27"/>
        <v/>
      </c>
      <c r="K117" s="30" t="str">
        <f t="shared" si="27"/>
        <v/>
      </c>
      <c r="L117" s="30" t="str">
        <f t="shared" si="27"/>
        <v/>
      </c>
      <c r="M117" s="30" t="str">
        <f t="shared" si="27"/>
        <v/>
      </c>
      <c r="N117" s="30" t="str">
        <f t="shared" si="27"/>
        <v/>
      </c>
      <c r="O117" s="30" t="str">
        <f t="shared" si="27"/>
        <v/>
      </c>
      <c r="P117" s="30" t="str">
        <f t="shared" si="27"/>
        <v/>
      </c>
      <c r="Q117" s="30" t="str">
        <f t="shared" si="27"/>
        <v/>
      </c>
      <c r="U117" s="4"/>
      <c r="V117" s="4"/>
      <c r="W117" s="4"/>
      <c r="X117" s="4"/>
      <c r="Y117" s="4"/>
      <c r="Z117" s="4"/>
      <c r="AA117" s="4"/>
      <c r="AB117" s="4"/>
      <c r="AC117" s="4"/>
      <c r="AD117" s="4"/>
      <c r="AE117" s="4"/>
      <c r="AF117" s="4"/>
      <c r="AG117" s="4"/>
      <c r="AH117" s="3"/>
      <c r="AI117" s="13" t="str">
        <f>"=男"</f>
        <v>=男</v>
      </c>
      <c r="AJ117" s="13" t="str">
        <f>"=2"</f>
        <v>=2</v>
      </c>
      <c r="AK117" s="13" t="str">
        <f>"=女"</f>
        <v>=女</v>
      </c>
      <c r="AL117" s="13" t="str">
        <f>"=2"</f>
        <v>=2</v>
      </c>
      <c r="AN117" s="15" t="s">
        <v>34</v>
      </c>
      <c r="AO117" s="13">
        <f>AO115*$AS$2</f>
        <v>1</v>
      </c>
      <c r="AP117" s="13">
        <f>AP115*$AS$2</f>
        <v>3</v>
      </c>
      <c r="AQ117" s="13">
        <f>AQ115*$AS$2</f>
        <v>1</v>
      </c>
      <c r="AR117" s="13">
        <f>AR115*$AS$2</f>
        <v>0</v>
      </c>
      <c r="AS117" s="13">
        <f>AS115*$AS$2</f>
        <v>0</v>
      </c>
    </row>
    <row r="118" spans="6:45" ht="13.5" customHeight="1" x14ac:dyDescent="0.15">
      <c r="F118" s="30" t="str">
        <f t="shared" si="24"/>
        <v/>
      </c>
      <c r="G118" s="30" t="str">
        <f t="shared" si="25"/>
        <v/>
      </c>
      <c r="H118" s="30" t="str">
        <f t="shared" ref="H118:Q126" si="28">MID($E118,H$3,1)</f>
        <v/>
      </c>
      <c r="I118" s="30" t="str">
        <f t="shared" si="28"/>
        <v/>
      </c>
      <c r="J118" s="30" t="str">
        <f t="shared" si="28"/>
        <v/>
      </c>
      <c r="K118" s="30" t="str">
        <f t="shared" si="28"/>
        <v/>
      </c>
      <c r="L118" s="30" t="str">
        <f t="shared" si="28"/>
        <v/>
      </c>
      <c r="M118" s="30" t="str">
        <f t="shared" si="28"/>
        <v/>
      </c>
      <c r="N118" s="30" t="str">
        <f t="shared" si="28"/>
        <v/>
      </c>
      <c r="O118" s="30" t="str">
        <f t="shared" si="28"/>
        <v/>
      </c>
      <c r="P118" s="30" t="str">
        <f t="shared" si="28"/>
        <v/>
      </c>
      <c r="Q118" s="30" t="str">
        <f t="shared" si="28"/>
        <v/>
      </c>
      <c r="U118" s="4"/>
      <c r="V118" s="4"/>
      <c r="W118" s="4"/>
      <c r="X118" s="4"/>
      <c r="Y118" s="4"/>
      <c r="Z118" s="4"/>
      <c r="AA118" s="4"/>
      <c r="AB118" s="4"/>
      <c r="AC118" s="4"/>
      <c r="AD118" s="4"/>
      <c r="AE118" s="4"/>
      <c r="AF118" s="4"/>
      <c r="AG118" s="4"/>
      <c r="AH118" s="3"/>
      <c r="AI118" s="13" t="s">
        <v>3</v>
      </c>
      <c r="AJ118" s="13">
        <f>AJ111</f>
        <v>10</v>
      </c>
      <c r="AK118" s="13" t="s">
        <v>3</v>
      </c>
      <c r="AL118" s="13">
        <f>AL111</f>
        <v>10</v>
      </c>
      <c r="AN118" s="13" t="s">
        <v>35</v>
      </c>
      <c r="AO118" s="16">
        <f>IFERROR((AO117*4+AP117*3+AQ117*2+AR117)/SUM(AO117:AR117),"")</f>
        <v>3</v>
      </c>
    </row>
    <row r="119" spans="6:45" ht="13.5" customHeight="1" x14ac:dyDescent="0.15">
      <c r="F119" s="30" t="str">
        <f t="shared" si="24"/>
        <v/>
      </c>
      <c r="G119" s="30" t="str">
        <f t="shared" si="25"/>
        <v/>
      </c>
      <c r="H119" s="30" t="str">
        <f t="shared" si="28"/>
        <v/>
      </c>
      <c r="I119" s="30" t="str">
        <f t="shared" si="28"/>
        <v/>
      </c>
      <c r="J119" s="30" t="str">
        <f t="shared" si="28"/>
        <v/>
      </c>
      <c r="K119" s="30" t="str">
        <f t="shared" si="28"/>
        <v/>
      </c>
      <c r="L119" s="30" t="str">
        <f t="shared" si="28"/>
        <v/>
      </c>
      <c r="M119" s="30" t="str">
        <f t="shared" si="28"/>
        <v/>
      </c>
      <c r="N119" s="30" t="str">
        <f t="shared" si="28"/>
        <v/>
      </c>
      <c r="O119" s="30" t="str">
        <f t="shared" si="28"/>
        <v/>
      </c>
      <c r="P119" s="30" t="str">
        <f t="shared" si="28"/>
        <v/>
      </c>
      <c r="Q119" s="30" t="str">
        <f t="shared" si="28"/>
        <v/>
      </c>
      <c r="U119" s="4"/>
      <c r="V119" s="4"/>
      <c r="W119" s="4"/>
      <c r="X119" s="4"/>
      <c r="Y119" s="4"/>
      <c r="Z119" s="4"/>
      <c r="AA119" s="4"/>
      <c r="AB119" s="4"/>
      <c r="AC119" s="4"/>
      <c r="AD119" s="4"/>
      <c r="AE119" s="4"/>
      <c r="AF119" s="4"/>
      <c r="AG119" s="4"/>
      <c r="AH119" s="3"/>
      <c r="AI119" s="13" t="str">
        <f>"=男"</f>
        <v>=男</v>
      </c>
      <c r="AJ119" s="13" t="str">
        <f>"=1"</f>
        <v>=1</v>
      </c>
      <c r="AK119" s="13" t="str">
        <f>"=女"</f>
        <v>=女</v>
      </c>
      <c r="AL119" s="13" t="str">
        <f>"=1"</f>
        <v>=1</v>
      </c>
    </row>
    <row r="120" spans="6:45" ht="13.5" customHeight="1" x14ac:dyDescent="0.15">
      <c r="F120" s="30" t="str">
        <f t="shared" si="24"/>
        <v/>
      </c>
      <c r="G120" s="30" t="str">
        <f t="shared" si="25"/>
        <v/>
      </c>
      <c r="H120" s="30" t="str">
        <f t="shared" si="28"/>
        <v/>
      </c>
      <c r="I120" s="30" t="str">
        <f t="shared" si="28"/>
        <v/>
      </c>
      <c r="J120" s="30" t="str">
        <f t="shared" si="28"/>
        <v/>
      </c>
      <c r="K120" s="30" t="str">
        <f t="shared" si="28"/>
        <v/>
      </c>
      <c r="L120" s="30" t="str">
        <f t="shared" si="28"/>
        <v/>
      </c>
      <c r="M120" s="30" t="str">
        <f t="shared" si="28"/>
        <v/>
      </c>
      <c r="N120" s="30" t="str">
        <f t="shared" si="28"/>
        <v/>
      </c>
      <c r="O120" s="30" t="str">
        <f t="shared" si="28"/>
        <v/>
      </c>
      <c r="P120" s="30" t="str">
        <f t="shared" si="28"/>
        <v/>
      </c>
      <c r="Q120" s="30" t="str">
        <f t="shared" si="28"/>
        <v/>
      </c>
      <c r="U120" s="4"/>
      <c r="V120" s="4"/>
      <c r="W120" s="4"/>
      <c r="X120" s="4"/>
      <c r="Y120" s="4"/>
      <c r="Z120" s="4"/>
      <c r="AA120" s="4"/>
      <c r="AB120" s="4"/>
      <c r="AC120" s="4"/>
      <c r="AD120" s="4"/>
      <c r="AE120" s="4"/>
      <c r="AF120" s="4"/>
      <c r="AG120" s="4"/>
      <c r="AH120" s="3"/>
      <c r="AI120" s="13" t="s">
        <v>3</v>
      </c>
      <c r="AJ120" s="13">
        <f>AJ111</f>
        <v>10</v>
      </c>
      <c r="AK120" s="13" t="s">
        <v>3</v>
      </c>
      <c r="AL120" s="13">
        <f>AL111</f>
        <v>10</v>
      </c>
    </row>
    <row r="121" spans="6:45" ht="13.5" customHeight="1" x14ac:dyDescent="0.15">
      <c r="F121" s="30" t="str">
        <f t="shared" si="24"/>
        <v/>
      </c>
      <c r="G121" s="30" t="str">
        <f t="shared" si="25"/>
        <v/>
      </c>
      <c r="H121" s="30" t="str">
        <f t="shared" si="28"/>
        <v/>
      </c>
      <c r="I121" s="30" t="str">
        <f t="shared" si="28"/>
        <v/>
      </c>
      <c r="J121" s="30" t="str">
        <f t="shared" si="28"/>
        <v/>
      </c>
      <c r="K121" s="30" t="str">
        <f t="shared" si="28"/>
        <v/>
      </c>
      <c r="L121" s="30" t="str">
        <f t="shared" si="28"/>
        <v/>
      </c>
      <c r="M121" s="30" t="str">
        <f t="shared" si="28"/>
        <v/>
      </c>
      <c r="N121" s="30" t="str">
        <f t="shared" si="28"/>
        <v/>
      </c>
      <c r="O121" s="30" t="str">
        <f t="shared" si="28"/>
        <v/>
      </c>
      <c r="P121" s="30" t="str">
        <f t="shared" si="28"/>
        <v/>
      </c>
      <c r="Q121" s="30" t="str">
        <f t="shared" si="28"/>
        <v/>
      </c>
      <c r="U121" s="4"/>
      <c r="V121" s="4"/>
      <c r="W121" s="4"/>
      <c r="X121" s="4"/>
      <c r="Y121" s="4"/>
      <c r="Z121" s="4"/>
      <c r="AA121" s="4"/>
      <c r="AB121" s="4"/>
      <c r="AC121" s="4"/>
      <c r="AD121" s="4"/>
      <c r="AE121" s="4"/>
      <c r="AF121" s="4"/>
      <c r="AG121" s="4"/>
      <c r="AH121" s="3"/>
      <c r="AI121" s="13" t="str">
        <f>"=男"</f>
        <v>=男</v>
      </c>
      <c r="AJ121" s="13" t="str">
        <f>"=9"</f>
        <v>=9</v>
      </c>
      <c r="AK121" s="13" t="str">
        <f>"=女"</f>
        <v>=女</v>
      </c>
      <c r="AL121" s="13" t="str">
        <f>"=9"</f>
        <v>=9</v>
      </c>
    </row>
    <row r="122" spans="6:45" x14ac:dyDescent="0.15">
      <c r="F122" s="30" t="str">
        <f t="shared" si="24"/>
        <v/>
      </c>
      <c r="G122" s="30" t="str">
        <f t="shared" si="25"/>
        <v/>
      </c>
      <c r="H122" s="30" t="str">
        <f t="shared" si="28"/>
        <v/>
      </c>
      <c r="I122" s="30" t="str">
        <f t="shared" si="28"/>
        <v/>
      </c>
      <c r="J122" s="30" t="str">
        <f t="shared" si="28"/>
        <v/>
      </c>
      <c r="K122" s="30" t="str">
        <f t="shared" si="28"/>
        <v/>
      </c>
      <c r="L122" s="30" t="str">
        <f t="shared" si="28"/>
        <v/>
      </c>
      <c r="M122" s="30" t="str">
        <f t="shared" si="28"/>
        <v/>
      </c>
      <c r="N122" s="30" t="str">
        <f t="shared" si="28"/>
        <v/>
      </c>
      <c r="O122" s="30" t="str">
        <f t="shared" si="28"/>
        <v/>
      </c>
      <c r="P122" s="30" t="str">
        <f t="shared" si="28"/>
        <v/>
      </c>
      <c r="Q122" s="30" t="str">
        <f t="shared" si="28"/>
        <v/>
      </c>
      <c r="AG122" s="3"/>
      <c r="AH122" s="3"/>
    </row>
    <row r="123" spans="6:45" x14ac:dyDescent="0.15">
      <c r="F123" s="30" t="str">
        <f t="shared" si="24"/>
        <v/>
      </c>
      <c r="G123" s="30" t="str">
        <f t="shared" si="25"/>
        <v/>
      </c>
      <c r="H123" s="30" t="str">
        <f t="shared" si="28"/>
        <v/>
      </c>
      <c r="I123" s="30" t="str">
        <f t="shared" si="28"/>
        <v/>
      </c>
      <c r="J123" s="30" t="str">
        <f t="shared" si="28"/>
        <v/>
      </c>
      <c r="K123" s="30" t="str">
        <f t="shared" si="28"/>
        <v/>
      </c>
      <c r="L123" s="30" t="str">
        <f t="shared" si="28"/>
        <v/>
      </c>
      <c r="M123" s="30" t="str">
        <f t="shared" si="28"/>
        <v/>
      </c>
      <c r="N123" s="30" t="str">
        <f t="shared" si="28"/>
        <v/>
      </c>
      <c r="O123" s="30" t="str">
        <f t="shared" si="28"/>
        <v/>
      </c>
      <c r="P123" s="30" t="str">
        <f t="shared" si="28"/>
        <v/>
      </c>
      <c r="Q123" s="30" t="str">
        <f t="shared" si="28"/>
        <v/>
      </c>
      <c r="AJ123" s="13">
        <v>11</v>
      </c>
      <c r="AL123" s="13">
        <v>11</v>
      </c>
      <c r="AM123" s="13">
        <v>13</v>
      </c>
    </row>
    <row r="124" spans="6:45" x14ac:dyDescent="0.15">
      <c r="F124" s="30" t="str">
        <f t="shared" si="24"/>
        <v/>
      </c>
      <c r="G124" s="30" t="str">
        <f t="shared" si="25"/>
        <v/>
      </c>
      <c r="H124" s="30" t="str">
        <f t="shared" si="28"/>
        <v/>
      </c>
      <c r="I124" s="30" t="str">
        <f t="shared" si="28"/>
        <v/>
      </c>
      <c r="J124" s="30" t="str">
        <f t="shared" si="28"/>
        <v/>
      </c>
      <c r="K124" s="30" t="str">
        <f t="shared" si="28"/>
        <v/>
      </c>
      <c r="L124" s="30" t="str">
        <f t="shared" si="28"/>
        <v/>
      </c>
      <c r="M124" s="30" t="str">
        <f t="shared" si="28"/>
        <v/>
      </c>
      <c r="N124" s="30" t="str">
        <f t="shared" si="28"/>
        <v/>
      </c>
      <c r="O124" s="30" t="str">
        <f t="shared" si="28"/>
        <v/>
      </c>
      <c r="P124" s="30" t="str">
        <f t="shared" si="28"/>
        <v/>
      </c>
      <c r="Q124" s="30" t="str">
        <f t="shared" si="28"/>
        <v/>
      </c>
      <c r="AI124" s="13" t="s">
        <v>3</v>
      </c>
      <c r="AJ124" s="13">
        <f>AJ123</f>
        <v>11</v>
      </c>
      <c r="AK124" s="13" t="s">
        <v>3</v>
      </c>
      <c r="AL124" s="13">
        <f>AL123</f>
        <v>11</v>
      </c>
      <c r="AO124" s="13" t="s">
        <v>7</v>
      </c>
      <c r="AP124" s="13" t="s">
        <v>8</v>
      </c>
      <c r="AQ124" s="13" t="s">
        <v>9</v>
      </c>
      <c r="AR124" s="13" t="s">
        <v>10</v>
      </c>
      <c r="AS124" s="13" t="s">
        <v>2</v>
      </c>
    </row>
    <row r="125" spans="6:45" x14ac:dyDescent="0.15">
      <c r="F125" s="30" t="str">
        <f t="shared" si="24"/>
        <v/>
      </c>
      <c r="G125" s="30" t="str">
        <f t="shared" si="25"/>
        <v/>
      </c>
      <c r="H125" s="30" t="str">
        <f t="shared" si="28"/>
        <v/>
      </c>
      <c r="I125" s="30" t="str">
        <f t="shared" si="28"/>
        <v/>
      </c>
      <c r="J125" s="30" t="str">
        <f t="shared" si="28"/>
        <v/>
      </c>
      <c r="K125" s="30" t="str">
        <f t="shared" si="28"/>
        <v/>
      </c>
      <c r="L125" s="30" t="str">
        <f t="shared" si="28"/>
        <v/>
      </c>
      <c r="M125" s="30" t="str">
        <f t="shared" si="28"/>
        <v/>
      </c>
      <c r="N125" s="30" t="str">
        <f t="shared" si="28"/>
        <v/>
      </c>
      <c r="O125" s="30" t="str">
        <f t="shared" si="28"/>
        <v/>
      </c>
      <c r="P125" s="30" t="str">
        <f t="shared" si="28"/>
        <v/>
      </c>
      <c r="Q125" s="30" t="str">
        <f t="shared" si="28"/>
        <v/>
      </c>
      <c r="AI125" s="13" t="str">
        <f>"=男"</f>
        <v>=男</v>
      </c>
      <c r="AJ125" s="13" t="str">
        <f>"=4"</f>
        <v>=4</v>
      </c>
      <c r="AK125" s="13" t="str">
        <f>"=女"</f>
        <v>=女</v>
      </c>
      <c r="AL125" s="13" t="str">
        <f>"=4"</f>
        <v>=4</v>
      </c>
      <c r="AN125" s="13" t="s">
        <v>5</v>
      </c>
      <c r="AO125" s="14">
        <f>DCOUNTA($D$3:$Q$96,AM123,AI124:AJ125)/$AO$2</f>
        <v>0</v>
      </c>
      <c r="AP125" s="14">
        <f>DCOUNTA($D$3:$Q$96,AM123,AI126:AJ127)/$AO$2</f>
        <v>0.66666666666666663</v>
      </c>
      <c r="AQ125" s="14">
        <f>DCOUNTA($D$3:$Q$96,AM123,AI128:AJ129)/$AO$2</f>
        <v>0</v>
      </c>
      <c r="AR125" s="14">
        <f>DCOUNTA($D$3:$Q$96,AM123,AI130:AJ131)/$AO$2</f>
        <v>0.33333333333333331</v>
      </c>
      <c r="AS125" s="14">
        <f>DCOUNTA($D$3:$Q$96,AM123,AI132:AJ133)/$AO$2</f>
        <v>0</v>
      </c>
    </row>
    <row r="126" spans="6:45" x14ac:dyDescent="0.15">
      <c r="F126" s="30" t="str">
        <f t="shared" si="24"/>
        <v/>
      </c>
      <c r="G126" s="30" t="str">
        <f t="shared" si="25"/>
        <v/>
      </c>
      <c r="H126" s="30" t="str">
        <f t="shared" si="28"/>
        <v/>
      </c>
      <c r="I126" s="30" t="str">
        <f t="shared" si="28"/>
        <v/>
      </c>
      <c r="J126" s="30" t="str">
        <f t="shared" si="28"/>
        <v/>
      </c>
      <c r="K126" s="30" t="str">
        <f t="shared" si="28"/>
        <v/>
      </c>
      <c r="L126" s="30" t="str">
        <f t="shared" si="28"/>
        <v/>
      </c>
      <c r="M126" s="30" t="str">
        <f t="shared" si="28"/>
        <v/>
      </c>
      <c r="N126" s="30" t="str">
        <f t="shared" si="28"/>
        <v/>
      </c>
      <c r="O126" s="30" t="str">
        <f t="shared" si="28"/>
        <v/>
      </c>
      <c r="P126" s="30" t="str">
        <f t="shared" si="28"/>
        <v/>
      </c>
      <c r="Q126" s="30" t="str">
        <f t="shared" si="28"/>
        <v/>
      </c>
      <c r="AI126" s="13" t="s">
        <v>3</v>
      </c>
      <c r="AJ126" s="13">
        <f>AJ123</f>
        <v>11</v>
      </c>
      <c r="AK126" s="13" t="s">
        <v>3</v>
      </c>
      <c r="AL126" s="13">
        <f>AL123</f>
        <v>11</v>
      </c>
      <c r="AN126" s="13" t="s">
        <v>6</v>
      </c>
      <c r="AO126" s="14">
        <f>DCOUNTA($D$3:$Q$96,AM123,AK124:AL125)/$AQ$2</f>
        <v>0</v>
      </c>
      <c r="AP126" s="14">
        <f>DCOUNTA($D$3:$Q$96,AM123,AK126:AL127)/$AQ$2</f>
        <v>0.5</v>
      </c>
      <c r="AQ126" s="14">
        <f>DCOUNTA($D$3:$Q$96,AM123,AK128:AL129)/$AQ$2</f>
        <v>0</v>
      </c>
      <c r="AR126" s="14">
        <f>DCOUNTA($D$3:$Q$96,AM123,AK130:AL131)/$AQ$2</f>
        <v>0.5</v>
      </c>
      <c r="AS126" s="14">
        <f>DCOUNTA($D$3:$Q$96,AM123,AK132:AL133)/$AQ$2</f>
        <v>0</v>
      </c>
    </row>
    <row r="127" spans="6:45" x14ac:dyDescent="0.15">
      <c r="AI127" s="13" t="str">
        <f>"=男"</f>
        <v>=男</v>
      </c>
      <c r="AJ127" s="13" t="str">
        <f>"=3"</f>
        <v>=3</v>
      </c>
      <c r="AK127" s="13" t="str">
        <f>"=女"</f>
        <v>=女</v>
      </c>
      <c r="AL127" s="13" t="str">
        <f>"=3"</f>
        <v>=3</v>
      </c>
      <c r="AN127" s="13" t="s">
        <v>11</v>
      </c>
      <c r="AO127" s="14">
        <f>(AO125*$AO$2+AO126*$AQ$2)/$AS$2</f>
        <v>0</v>
      </c>
      <c r="AP127" s="14">
        <f>(AP125*$AO$2+AP126*$AQ$2)/$AS$2</f>
        <v>0.6</v>
      </c>
      <c r="AQ127" s="14">
        <f>(AQ125*$AO$2+AQ126*$AQ$2)/$AS$2</f>
        <v>0</v>
      </c>
      <c r="AR127" s="14">
        <f>(AR125*$AO$2+AR126*$AQ$2)/$AS$2</f>
        <v>0.4</v>
      </c>
      <c r="AS127" s="14">
        <f>(AS125*$AO$2+AS126*$AQ$2)/$AS$2</f>
        <v>0</v>
      </c>
    </row>
    <row r="128" spans="6:45" x14ac:dyDescent="0.15">
      <c r="AI128" s="13" t="s">
        <v>3</v>
      </c>
      <c r="AJ128" s="13">
        <f>AJ123</f>
        <v>11</v>
      </c>
      <c r="AK128" s="13" t="s">
        <v>3</v>
      </c>
      <c r="AL128" s="13">
        <f>AL123</f>
        <v>11</v>
      </c>
    </row>
    <row r="129" spans="35:45" x14ac:dyDescent="0.15">
      <c r="AI129" s="13" t="str">
        <f>"=男"</f>
        <v>=男</v>
      </c>
      <c r="AJ129" s="13" t="str">
        <f>"=2"</f>
        <v>=2</v>
      </c>
      <c r="AK129" s="13" t="str">
        <f>"=女"</f>
        <v>=女</v>
      </c>
      <c r="AL129" s="13" t="str">
        <f>"=2"</f>
        <v>=2</v>
      </c>
      <c r="AN129" s="15" t="s">
        <v>34</v>
      </c>
      <c r="AO129" s="13">
        <f>AO127*$AS$2</f>
        <v>0</v>
      </c>
      <c r="AP129" s="13">
        <f>AP127*$AS$2</f>
        <v>3</v>
      </c>
      <c r="AQ129" s="13">
        <f>AQ127*$AS$2</f>
        <v>0</v>
      </c>
      <c r="AR129" s="13">
        <f>AR127*$AS$2</f>
        <v>2</v>
      </c>
      <c r="AS129" s="13">
        <f>AS127*$AS$2</f>
        <v>0</v>
      </c>
    </row>
    <row r="130" spans="35:45" x14ac:dyDescent="0.15">
      <c r="AI130" s="13" t="s">
        <v>3</v>
      </c>
      <c r="AJ130" s="13">
        <f>AJ123</f>
        <v>11</v>
      </c>
      <c r="AK130" s="13" t="s">
        <v>3</v>
      </c>
      <c r="AL130" s="13">
        <f>AL123</f>
        <v>11</v>
      </c>
      <c r="AN130" s="13" t="s">
        <v>35</v>
      </c>
      <c r="AO130" s="16">
        <f>IFERROR((AO129*4+AP129*3+AQ129*2+AR129)/SUM(AO129:AR129),"")</f>
        <v>2.2000000000000002</v>
      </c>
    </row>
    <row r="131" spans="35:45" x14ac:dyDescent="0.15">
      <c r="AI131" s="13" t="str">
        <f>"=男"</f>
        <v>=男</v>
      </c>
      <c r="AJ131" s="13" t="str">
        <f>"=1"</f>
        <v>=1</v>
      </c>
      <c r="AK131" s="13" t="str">
        <f>"=女"</f>
        <v>=女</v>
      </c>
      <c r="AL131" s="13" t="str">
        <f>"=1"</f>
        <v>=1</v>
      </c>
    </row>
    <row r="132" spans="35:45" x14ac:dyDescent="0.15">
      <c r="AI132" s="13" t="s">
        <v>3</v>
      </c>
      <c r="AJ132" s="13">
        <f>AJ123</f>
        <v>11</v>
      </c>
      <c r="AK132" s="13" t="s">
        <v>3</v>
      </c>
      <c r="AL132" s="13">
        <f>AL123</f>
        <v>11</v>
      </c>
    </row>
    <row r="133" spans="35:45" x14ac:dyDescent="0.15">
      <c r="AI133" s="13" t="str">
        <f>"=男"</f>
        <v>=男</v>
      </c>
      <c r="AJ133" s="13" t="str">
        <f>"=9"</f>
        <v>=9</v>
      </c>
      <c r="AK133" s="13" t="str">
        <f>"=女"</f>
        <v>=女</v>
      </c>
      <c r="AL133" s="13" t="str">
        <f>"=9"</f>
        <v>=9</v>
      </c>
    </row>
    <row r="135" spans="35:45" x14ac:dyDescent="0.15">
      <c r="AJ135" s="13">
        <v>12</v>
      </c>
      <c r="AL135" s="13">
        <v>12</v>
      </c>
      <c r="AM135" s="13">
        <v>14</v>
      </c>
    </row>
    <row r="136" spans="35:45" x14ac:dyDescent="0.15">
      <c r="AI136" s="13" t="s">
        <v>3</v>
      </c>
      <c r="AJ136" s="13">
        <f>AJ135</f>
        <v>12</v>
      </c>
      <c r="AK136" s="13" t="s">
        <v>3</v>
      </c>
      <c r="AL136" s="13">
        <f>AL135</f>
        <v>12</v>
      </c>
      <c r="AO136" s="13" t="s">
        <v>7</v>
      </c>
      <c r="AP136" s="13" t="s">
        <v>8</v>
      </c>
      <c r="AQ136" s="13" t="s">
        <v>9</v>
      </c>
      <c r="AR136" s="13" t="s">
        <v>10</v>
      </c>
      <c r="AS136" s="13" t="s">
        <v>2</v>
      </c>
    </row>
    <row r="137" spans="35:45" x14ac:dyDescent="0.15">
      <c r="AI137" s="13" t="str">
        <f>"=男"</f>
        <v>=男</v>
      </c>
      <c r="AJ137" s="13" t="str">
        <f>"=4"</f>
        <v>=4</v>
      </c>
      <c r="AK137" s="13" t="str">
        <f>"=女"</f>
        <v>=女</v>
      </c>
      <c r="AL137" s="13" t="str">
        <f>"=4"</f>
        <v>=4</v>
      </c>
      <c r="AN137" s="13" t="s">
        <v>5</v>
      </c>
      <c r="AO137" s="14">
        <f>DCOUNTA($D$3:$Q$96,AM135,AI136:AJ137)/$AO$2</f>
        <v>0.66666666666666663</v>
      </c>
      <c r="AP137" s="14">
        <f>DCOUNTA($D$3:$Q$96,AM135,AI138:AJ139)/$AO$2</f>
        <v>0.33333333333333331</v>
      </c>
      <c r="AQ137" s="14">
        <f>DCOUNTA($D$3:$Q$96,AM135,AI140:AJ141)/$AO$2</f>
        <v>0</v>
      </c>
      <c r="AR137" s="14">
        <f>DCOUNTA($D$3:$Q$96,AM135,AI142:AJ143)/$AO$2</f>
        <v>0</v>
      </c>
      <c r="AS137" s="14">
        <f>DCOUNTA($D$3:$Q$96,AM135,AI144:AJ145)/$AO$2</f>
        <v>0</v>
      </c>
    </row>
    <row r="138" spans="35:45" x14ac:dyDescent="0.15">
      <c r="AI138" s="13" t="s">
        <v>3</v>
      </c>
      <c r="AJ138" s="13">
        <f>AJ135</f>
        <v>12</v>
      </c>
      <c r="AK138" s="13" t="s">
        <v>3</v>
      </c>
      <c r="AL138" s="13">
        <f>AL135</f>
        <v>12</v>
      </c>
      <c r="AN138" s="13" t="s">
        <v>6</v>
      </c>
      <c r="AO138" s="14">
        <f>DCOUNTA($D$3:$Q$96,AM135,AK136:AL137)/$AQ$2</f>
        <v>0.5</v>
      </c>
      <c r="AP138" s="14">
        <f>DCOUNTA($D$3:$Q$96,AM135,AK138:AL139)/$AQ$2</f>
        <v>0.5</v>
      </c>
      <c r="AQ138" s="14">
        <f>DCOUNTA($D$3:$Q$96,AM135,AK140:AL141)/$AQ$2</f>
        <v>0</v>
      </c>
      <c r="AR138" s="14">
        <f>DCOUNTA($D$3:$Q$96,AM135,AK142:AL143)/$AQ$2</f>
        <v>0</v>
      </c>
      <c r="AS138" s="14">
        <f>DCOUNTA($D$3:$Q$96,AM135,AK144:AL145)/$AQ$2</f>
        <v>0</v>
      </c>
    </row>
    <row r="139" spans="35:45" x14ac:dyDescent="0.15">
      <c r="AI139" s="13" t="str">
        <f>"=男"</f>
        <v>=男</v>
      </c>
      <c r="AJ139" s="13" t="str">
        <f>"=3"</f>
        <v>=3</v>
      </c>
      <c r="AK139" s="13" t="str">
        <f>"=女"</f>
        <v>=女</v>
      </c>
      <c r="AL139" s="13" t="str">
        <f>"=3"</f>
        <v>=3</v>
      </c>
      <c r="AN139" s="13" t="s">
        <v>11</v>
      </c>
      <c r="AO139" s="14">
        <f>(AO137*$AO$2+AO138*$AQ$2)/$AS$2</f>
        <v>0.6</v>
      </c>
      <c r="AP139" s="14">
        <f>(AP137*$AO$2+AP138*$AQ$2)/$AS$2</f>
        <v>0.4</v>
      </c>
      <c r="AQ139" s="14">
        <f>(AQ137*$AO$2+AQ138*$AQ$2)/$AS$2</f>
        <v>0</v>
      </c>
      <c r="AR139" s="14">
        <f>(AR137*$AO$2+AR138*$AQ$2)/$AS$2</f>
        <v>0</v>
      </c>
      <c r="AS139" s="14">
        <f>(AS137*$AO$2+AS138*$AQ$2)/$AS$2</f>
        <v>0</v>
      </c>
    </row>
    <row r="140" spans="35:45" x14ac:dyDescent="0.15">
      <c r="AI140" s="13" t="s">
        <v>3</v>
      </c>
      <c r="AJ140" s="13">
        <f>AJ135</f>
        <v>12</v>
      </c>
      <c r="AK140" s="13" t="s">
        <v>3</v>
      </c>
      <c r="AL140" s="13">
        <f>AL135</f>
        <v>12</v>
      </c>
    </row>
    <row r="141" spans="35:45" x14ac:dyDescent="0.15">
      <c r="AI141" s="13" t="str">
        <f>"=男"</f>
        <v>=男</v>
      </c>
      <c r="AJ141" s="13" t="str">
        <f>"=2"</f>
        <v>=2</v>
      </c>
      <c r="AK141" s="13" t="str">
        <f>"=女"</f>
        <v>=女</v>
      </c>
      <c r="AL141" s="13" t="str">
        <f>"=2"</f>
        <v>=2</v>
      </c>
      <c r="AN141" s="15" t="s">
        <v>34</v>
      </c>
      <c r="AO141" s="13">
        <f>AO139*$AS$2</f>
        <v>3</v>
      </c>
      <c r="AP141" s="13">
        <f>AP139*$AS$2</f>
        <v>2</v>
      </c>
      <c r="AQ141" s="13">
        <f>AQ139*$AS$2</f>
        <v>0</v>
      </c>
      <c r="AR141" s="13">
        <f>AR139*$AS$2</f>
        <v>0</v>
      </c>
      <c r="AS141" s="13">
        <f>AS139*$AS$2</f>
        <v>0</v>
      </c>
    </row>
    <row r="142" spans="35:45" x14ac:dyDescent="0.15">
      <c r="AI142" s="13" t="s">
        <v>3</v>
      </c>
      <c r="AJ142" s="13">
        <f>AJ135</f>
        <v>12</v>
      </c>
      <c r="AK142" s="13" t="s">
        <v>3</v>
      </c>
      <c r="AL142" s="13">
        <f>AL135</f>
        <v>12</v>
      </c>
      <c r="AN142" s="13" t="s">
        <v>35</v>
      </c>
      <c r="AO142" s="16">
        <f>IFERROR((AO141*4+AP141*3+AQ141*2+AR141)/SUM(AO141:AR141),"")</f>
        <v>3.6</v>
      </c>
    </row>
    <row r="143" spans="35:45" x14ac:dyDescent="0.15">
      <c r="AI143" s="13" t="str">
        <f>"=男"</f>
        <v>=男</v>
      </c>
      <c r="AJ143" s="13" t="str">
        <f>"=1"</f>
        <v>=1</v>
      </c>
      <c r="AK143" s="13" t="str">
        <f>"=女"</f>
        <v>=女</v>
      </c>
      <c r="AL143" s="13" t="str">
        <f>"=1"</f>
        <v>=1</v>
      </c>
    </row>
    <row r="144" spans="35:45" x14ac:dyDescent="0.15">
      <c r="AI144" s="13" t="s">
        <v>3</v>
      </c>
      <c r="AJ144" s="13">
        <f>AJ135</f>
        <v>12</v>
      </c>
      <c r="AK144" s="13" t="s">
        <v>3</v>
      </c>
      <c r="AL144" s="13">
        <f>AL135</f>
        <v>12</v>
      </c>
    </row>
    <row r="145" spans="35:38" x14ac:dyDescent="0.15">
      <c r="AI145" s="13" t="str">
        <f>"=男"</f>
        <v>=男</v>
      </c>
      <c r="AJ145" s="13" t="str">
        <f>"=9"</f>
        <v>=9</v>
      </c>
      <c r="AK145" s="13" t="str">
        <f>"=女"</f>
        <v>=女</v>
      </c>
      <c r="AL145" s="13" t="str">
        <f>"=9"</f>
        <v>=9</v>
      </c>
    </row>
  </sheetData>
  <mergeCells count="17">
    <mergeCell ref="U5:Z7"/>
    <mergeCell ref="AB5:AG7"/>
    <mergeCell ref="U21:Z23"/>
    <mergeCell ref="AB21:AG23"/>
    <mergeCell ref="U37:Z39"/>
    <mergeCell ref="AB37:AG39"/>
    <mergeCell ref="U69:Z71"/>
    <mergeCell ref="AB69:AG71"/>
    <mergeCell ref="U85:Z87"/>
    <mergeCell ref="AB85:AG87"/>
    <mergeCell ref="U53:Z55"/>
    <mergeCell ref="AB53:AG55"/>
    <mergeCell ref="F1:Q1"/>
    <mergeCell ref="B13:B14"/>
    <mergeCell ref="B16:B19"/>
    <mergeCell ref="B20:B23"/>
    <mergeCell ref="B25:B27"/>
  </mergeCells>
  <phoneticPr fontId="2"/>
  <dataValidations count="2">
    <dataValidation type="list" allowBlank="1" showInputMessage="1" showErrorMessage="1" sqref="D4:D59" xr:uid="{00000000-0002-0000-0100-000000000000}">
      <formula1>"男,女"</formula1>
    </dataValidation>
    <dataValidation type="list" allowBlank="1" showInputMessage="1" showErrorMessage="1" sqref="B10" xr:uid="{00000000-0002-0000-0100-000001000000}">
      <formula1>$AU$4:$AU$17</formula1>
    </dataValidation>
  </dataValidations>
  <pageMargins left="0.41" right="0.32" top="0.37" bottom="0.28999999999999998" header="0.3" footer="0.2"/>
  <pageSetup paperSize="9" scale="63" orientation="portrait" r:id="rId1"/>
  <rowBreaks count="1" manualBreakCount="1">
    <brk id="100" min="19" max="3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sheetPr>
  <dimension ref="B1:T17"/>
  <sheetViews>
    <sheetView tabSelected="1" view="pageBreakPreview" zoomScaleNormal="96" zoomScaleSheetLayoutView="100" workbookViewId="0">
      <selection activeCell="E4" sqref="E4"/>
    </sheetView>
  </sheetViews>
  <sheetFormatPr defaultRowHeight="13.5" x14ac:dyDescent="0.15"/>
  <cols>
    <col min="1" max="1" width="3.75" customWidth="1"/>
    <col min="2" max="2" width="4.375" style="7" customWidth="1"/>
    <col min="3" max="3" width="35.625" customWidth="1"/>
    <col min="4" max="4" width="16.125" customWidth="1"/>
    <col min="5" max="5" width="4.875" style="7" customWidth="1"/>
    <col min="6" max="9" width="11.5" customWidth="1"/>
    <col min="10" max="10" width="21.25" style="2" customWidth="1"/>
    <col min="11" max="11" width="8.25" customWidth="1"/>
    <col min="17" max="20" width="6.25" style="3" customWidth="1"/>
  </cols>
  <sheetData>
    <row r="1" spans="2:20" ht="36.75" customHeight="1" x14ac:dyDescent="0.15">
      <c r="B1" s="163"/>
      <c r="C1" s="163"/>
      <c r="D1" s="163"/>
      <c r="E1" s="163"/>
      <c r="F1" s="164" t="s">
        <v>139</v>
      </c>
      <c r="G1" s="165"/>
      <c r="H1" s="165"/>
      <c r="I1" s="165"/>
      <c r="J1" s="165"/>
      <c r="K1" s="165"/>
    </row>
    <row r="2" spans="2:20" x14ac:dyDescent="0.15">
      <c r="B2" s="60"/>
      <c r="C2" s="53"/>
      <c r="D2" s="53"/>
      <c r="E2" s="60"/>
      <c r="F2" s="53" t="str">
        <f>'生徒（事前）'!U3</f>
        <v>○中学校　　　1年1組　　　　　単元名　：　１年「身近な物理現象」</v>
      </c>
      <c r="G2" s="53"/>
      <c r="H2" s="53"/>
      <c r="I2" s="53"/>
      <c r="J2" s="61"/>
      <c r="K2" s="53"/>
    </row>
    <row r="3" spans="2:20" x14ac:dyDescent="0.15">
      <c r="B3" s="62" t="s">
        <v>53</v>
      </c>
      <c r="C3" s="63" t="s">
        <v>52</v>
      </c>
      <c r="D3" s="63" t="s">
        <v>4</v>
      </c>
      <c r="E3" s="64" t="s">
        <v>95</v>
      </c>
      <c r="F3" s="53"/>
      <c r="G3" s="53"/>
      <c r="H3" s="53"/>
      <c r="I3" s="53"/>
      <c r="J3" s="61"/>
      <c r="K3" s="53"/>
    </row>
    <row r="4" spans="2:20" ht="41.25" customHeight="1" x14ac:dyDescent="0.15">
      <c r="B4" s="65" t="s">
        <v>36</v>
      </c>
      <c r="C4" s="77" t="s">
        <v>142</v>
      </c>
      <c r="D4" s="66"/>
      <c r="E4" s="67" t="str">
        <f t="shared" ref="E4:E15" si="0">IF(D4="","",VLOOKUP(D4,$Q$4:$R$7,2,FALSE))</f>
        <v/>
      </c>
      <c r="F4" s="60"/>
      <c r="G4" s="60"/>
      <c r="H4" s="60"/>
      <c r="I4" s="60"/>
      <c r="J4" s="68"/>
      <c r="K4" s="53"/>
      <c r="L4" s="12"/>
      <c r="Q4" s="3" t="s">
        <v>48</v>
      </c>
      <c r="R4" s="3">
        <v>4</v>
      </c>
      <c r="S4" s="24" t="s">
        <v>75</v>
      </c>
      <c r="T4" s="17" t="str">
        <f>E4</f>
        <v/>
      </c>
    </row>
    <row r="5" spans="2:20" ht="41.25" customHeight="1" x14ac:dyDescent="0.15">
      <c r="B5" s="69" t="s">
        <v>37</v>
      </c>
      <c r="C5" s="76" t="s">
        <v>143</v>
      </c>
      <c r="D5" s="70"/>
      <c r="E5" s="71" t="str">
        <f t="shared" si="0"/>
        <v/>
      </c>
      <c r="F5" s="60"/>
      <c r="G5" s="60"/>
      <c r="H5" s="60"/>
      <c r="I5" s="60"/>
      <c r="J5" s="68"/>
      <c r="K5" s="53"/>
      <c r="L5" s="12"/>
      <c r="Q5" s="3" t="s">
        <v>49</v>
      </c>
      <c r="R5" s="3">
        <v>3</v>
      </c>
      <c r="S5" s="25" t="s">
        <v>76</v>
      </c>
      <c r="T5" s="17" t="str">
        <f t="shared" ref="T5:T15" si="1">E5</f>
        <v/>
      </c>
    </row>
    <row r="6" spans="2:20" ht="41.25" customHeight="1" x14ac:dyDescent="0.15">
      <c r="B6" s="72" t="s">
        <v>38</v>
      </c>
      <c r="C6" s="78" t="s">
        <v>159</v>
      </c>
      <c r="D6" s="73"/>
      <c r="E6" s="74" t="str">
        <f t="shared" si="0"/>
        <v/>
      </c>
      <c r="F6" s="60"/>
      <c r="G6" s="60"/>
      <c r="H6" s="60"/>
      <c r="I6" s="60"/>
      <c r="J6" s="75"/>
      <c r="K6" s="53"/>
      <c r="L6" s="12"/>
      <c r="Q6" s="3" t="s">
        <v>50</v>
      </c>
      <c r="R6" s="3">
        <v>2</v>
      </c>
      <c r="S6" s="25" t="s">
        <v>77</v>
      </c>
      <c r="T6" s="17" t="str">
        <f t="shared" si="1"/>
        <v/>
      </c>
    </row>
    <row r="7" spans="2:20" ht="41.25" customHeight="1" x14ac:dyDescent="0.15">
      <c r="B7" s="65" t="s">
        <v>39</v>
      </c>
      <c r="C7" s="77" t="s">
        <v>160</v>
      </c>
      <c r="D7" s="66"/>
      <c r="E7" s="67" t="str">
        <f t="shared" si="0"/>
        <v/>
      </c>
      <c r="F7" s="60"/>
      <c r="G7" s="60"/>
      <c r="H7" s="60"/>
      <c r="I7" s="60"/>
      <c r="J7" s="75"/>
      <c r="K7" s="53"/>
      <c r="L7" s="12"/>
      <c r="Q7" s="3" t="s">
        <v>51</v>
      </c>
      <c r="R7" s="3">
        <v>1</v>
      </c>
      <c r="S7" s="25" t="s">
        <v>78</v>
      </c>
      <c r="T7" s="17" t="str">
        <f t="shared" si="1"/>
        <v/>
      </c>
    </row>
    <row r="8" spans="2:20" ht="41.25" customHeight="1" x14ac:dyDescent="0.15">
      <c r="B8" s="69" t="s">
        <v>40</v>
      </c>
      <c r="C8" s="76" t="s">
        <v>144</v>
      </c>
      <c r="D8" s="70"/>
      <c r="E8" s="71" t="str">
        <f t="shared" si="0"/>
        <v/>
      </c>
      <c r="F8" s="60"/>
      <c r="G8" s="60"/>
      <c r="H8" s="60"/>
      <c r="I8" s="60"/>
      <c r="J8" s="75"/>
      <c r="K8" s="53"/>
      <c r="L8" s="12"/>
      <c r="R8" s="25"/>
      <c r="S8" s="25" t="s">
        <v>79</v>
      </c>
      <c r="T8" s="17" t="str">
        <f t="shared" si="1"/>
        <v/>
      </c>
    </row>
    <row r="9" spans="2:20" ht="41.25" customHeight="1" x14ac:dyDescent="0.15">
      <c r="B9" s="69" t="s">
        <v>41</v>
      </c>
      <c r="C9" s="76" t="s">
        <v>145</v>
      </c>
      <c r="D9" s="70"/>
      <c r="E9" s="71" t="str">
        <f t="shared" si="0"/>
        <v/>
      </c>
      <c r="F9" s="60"/>
      <c r="G9" s="60"/>
      <c r="H9" s="60"/>
      <c r="I9" s="60"/>
      <c r="J9" s="68"/>
      <c r="K9" s="53"/>
      <c r="L9" s="12"/>
      <c r="R9" s="25"/>
      <c r="S9" s="25" t="s">
        <v>80</v>
      </c>
      <c r="T9" s="17" t="str">
        <f t="shared" si="1"/>
        <v/>
      </c>
    </row>
    <row r="10" spans="2:20" ht="41.25" customHeight="1" x14ac:dyDescent="0.15">
      <c r="B10" s="72" t="s">
        <v>42</v>
      </c>
      <c r="C10" s="78" t="s">
        <v>146</v>
      </c>
      <c r="D10" s="73"/>
      <c r="E10" s="74" t="str">
        <f t="shared" si="0"/>
        <v/>
      </c>
      <c r="F10" s="60"/>
      <c r="G10" s="60"/>
      <c r="H10" s="60"/>
      <c r="I10" s="60"/>
      <c r="J10" s="75"/>
      <c r="K10" s="53"/>
      <c r="L10" s="12"/>
      <c r="R10" s="25"/>
      <c r="S10" s="25" t="s">
        <v>81</v>
      </c>
      <c r="T10" s="17" t="str">
        <f t="shared" si="1"/>
        <v/>
      </c>
    </row>
    <row r="11" spans="2:20" ht="41.25" customHeight="1" x14ac:dyDescent="0.15">
      <c r="B11" s="65" t="s">
        <v>43</v>
      </c>
      <c r="C11" s="77" t="s">
        <v>147</v>
      </c>
      <c r="D11" s="66"/>
      <c r="E11" s="67" t="str">
        <f t="shared" si="0"/>
        <v/>
      </c>
      <c r="F11" s="60"/>
      <c r="G11" s="60"/>
      <c r="H11" s="60"/>
      <c r="I11" s="60"/>
      <c r="J11" s="75"/>
      <c r="K11" s="53"/>
      <c r="L11" s="12"/>
      <c r="R11" s="25"/>
      <c r="S11" s="25" t="s">
        <v>82</v>
      </c>
      <c r="T11" s="17" t="str">
        <f t="shared" si="1"/>
        <v/>
      </c>
    </row>
    <row r="12" spans="2:20" ht="41.25" customHeight="1" x14ac:dyDescent="0.15">
      <c r="B12" s="69" t="s">
        <v>44</v>
      </c>
      <c r="C12" s="76" t="s">
        <v>148</v>
      </c>
      <c r="D12" s="70"/>
      <c r="E12" s="71" t="str">
        <f t="shared" si="0"/>
        <v/>
      </c>
      <c r="F12" s="60"/>
      <c r="G12" s="60"/>
      <c r="H12" s="60"/>
      <c r="I12" s="60"/>
      <c r="J12" s="75"/>
      <c r="K12" s="53"/>
      <c r="R12" s="25"/>
      <c r="S12" s="25" t="s">
        <v>83</v>
      </c>
      <c r="T12" s="17" t="str">
        <f t="shared" si="1"/>
        <v/>
      </c>
    </row>
    <row r="13" spans="2:20" ht="41.25" customHeight="1" x14ac:dyDescent="0.15">
      <c r="B13" s="69" t="s">
        <v>45</v>
      </c>
      <c r="C13" s="79" t="s">
        <v>149</v>
      </c>
      <c r="D13" s="70"/>
      <c r="E13" s="71" t="str">
        <f t="shared" si="0"/>
        <v/>
      </c>
      <c r="F13" s="60"/>
      <c r="G13" s="60"/>
      <c r="H13" s="60"/>
      <c r="I13" s="60"/>
      <c r="J13" s="75"/>
      <c r="K13" s="53"/>
      <c r="R13" s="25"/>
      <c r="S13" s="25" t="s">
        <v>84</v>
      </c>
      <c r="T13" s="17" t="str">
        <f t="shared" si="1"/>
        <v/>
      </c>
    </row>
    <row r="14" spans="2:20" ht="41.25" customHeight="1" x14ac:dyDescent="0.15">
      <c r="B14" s="69" t="s">
        <v>46</v>
      </c>
      <c r="C14" s="76" t="s">
        <v>150</v>
      </c>
      <c r="D14" s="70"/>
      <c r="E14" s="71" t="str">
        <f t="shared" si="0"/>
        <v/>
      </c>
      <c r="F14" s="60"/>
      <c r="G14" s="60"/>
      <c r="H14" s="60"/>
      <c r="I14" s="60"/>
      <c r="J14" s="61"/>
      <c r="K14" s="53"/>
      <c r="R14" s="25"/>
      <c r="S14" s="25" t="s">
        <v>85</v>
      </c>
      <c r="T14" s="17" t="str">
        <f t="shared" si="1"/>
        <v/>
      </c>
    </row>
    <row r="15" spans="2:20" ht="41.25" customHeight="1" x14ac:dyDescent="0.15">
      <c r="B15" s="72" t="s">
        <v>47</v>
      </c>
      <c r="C15" s="78" t="s">
        <v>151</v>
      </c>
      <c r="D15" s="73"/>
      <c r="E15" s="74" t="str">
        <f t="shared" si="0"/>
        <v/>
      </c>
      <c r="F15" s="60"/>
      <c r="G15" s="60"/>
      <c r="H15" s="60"/>
      <c r="I15" s="60"/>
      <c r="J15" s="61"/>
      <c r="K15" s="53"/>
      <c r="R15" s="25"/>
      <c r="S15" s="25" t="s">
        <v>86</v>
      </c>
      <c r="T15" s="17" t="str">
        <f t="shared" si="1"/>
        <v/>
      </c>
    </row>
    <row r="16" spans="2:20" x14ac:dyDescent="0.15">
      <c r="F16" s="7"/>
      <c r="G16" s="7"/>
      <c r="H16" s="7"/>
      <c r="I16" s="7"/>
    </row>
    <row r="17" spans="6:9" x14ac:dyDescent="0.15">
      <c r="F17" s="7"/>
      <c r="G17" s="7"/>
      <c r="H17" s="7"/>
      <c r="I17" s="7"/>
    </row>
  </sheetData>
  <mergeCells count="2">
    <mergeCell ref="B1:E1"/>
    <mergeCell ref="F1:K1"/>
  </mergeCells>
  <phoneticPr fontId="2"/>
  <dataValidations count="1">
    <dataValidation type="list" allowBlank="1" showInputMessage="1" showErrorMessage="1" sqref="D4:D15" xr:uid="{00000000-0002-0000-0200-000000000000}">
      <formula1>"（ア）する,（イ）少しする,（ウ）あまりしない,（エ）ほとんどしない"</formula1>
    </dataValidation>
  </dataValidations>
  <pageMargins left="0.41" right="0.26" top="0.75" bottom="0.75" header="0.3" footer="0.3"/>
  <pageSetup paperSize="9" scale="9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O15"/>
  <sheetViews>
    <sheetView view="pageBreakPreview" topLeftCell="A4" zoomScaleNormal="100" zoomScaleSheetLayoutView="100" workbookViewId="0">
      <selection activeCell="E1" sqref="E1:J1"/>
    </sheetView>
  </sheetViews>
  <sheetFormatPr defaultRowHeight="13.5" x14ac:dyDescent="0.15"/>
  <cols>
    <col min="1" max="1" width="3.75" customWidth="1"/>
    <col min="2" max="2" width="4.375" style="7" customWidth="1"/>
    <col min="3" max="3" width="40.875" customWidth="1"/>
    <col min="4" max="4" width="10.125" customWidth="1"/>
    <col min="5" max="9" width="10" style="7" customWidth="1"/>
    <col min="10" max="11" width="33.5" style="7" customWidth="1"/>
    <col min="12" max="12" width="20.125" style="7" customWidth="1"/>
    <col min="13" max="15" width="6.375" customWidth="1"/>
  </cols>
  <sheetData>
    <row r="1" spans="2:15" ht="37.5" customHeight="1" x14ac:dyDescent="0.15">
      <c r="B1" s="163"/>
      <c r="C1" s="163"/>
      <c r="D1" s="163"/>
      <c r="E1" s="166" t="s">
        <v>131</v>
      </c>
      <c r="F1" s="166"/>
      <c r="G1" s="166"/>
      <c r="H1" s="166"/>
      <c r="I1" s="166"/>
      <c r="J1" s="166"/>
      <c r="K1" s="31"/>
      <c r="L1" s="31"/>
    </row>
    <row r="2" spans="2:15" x14ac:dyDescent="0.15">
      <c r="B2" s="60"/>
      <c r="C2" s="53"/>
      <c r="D2" s="53"/>
      <c r="E2" s="80" t="str">
        <f>'生徒（事前）'!U3</f>
        <v>○中学校　　　1年1組　　　　　単元名　：　１年「身近な物理現象」</v>
      </c>
      <c r="F2" s="60"/>
      <c r="G2" s="60"/>
      <c r="H2" s="60"/>
      <c r="I2" s="60"/>
      <c r="J2" s="60"/>
    </row>
    <row r="3" spans="2:15" x14ac:dyDescent="0.15">
      <c r="B3" s="62" t="s">
        <v>53</v>
      </c>
      <c r="C3" s="63" t="s">
        <v>52</v>
      </c>
      <c r="D3" s="63" t="s">
        <v>95</v>
      </c>
      <c r="E3" s="60"/>
      <c r="F3" s="81"/>
      <c r="G3" s="81"/>
      <c r="H3" s="81"/>
      <c r="I3" s="81"/>
      <c r="J3" s="81"/>
      <c r="K3" s="18"/>
      <c r="L3" s="18"/>
      <c r="N3" t="s">
        <v>90</v>
      </c>
      <c r="O3" t="s">
        <v>91</v>
      </c>
    </row>
    <row r="4" spans="2:15" ht="41.25" customHeight="1" x14ac:dyDescent="0.15">
      <c r="B4" s="65" t="s">
        <v>36</v>
      </c>
      <c r="C4" s="82" t="s">
        <v>67</v>
      </c>
      <c r="D4" s="83">
        <f>'生徒（事前）'!AO10</f>
        <v>3.6</v>
      </c>
      <c r="E4" s="84"/>
      <c r="F4" s="84"/>
      <c r="G4" s="84"/>
      <c r="H4" s="84"/>
      <c r="I4" s="84"/>
      <c r="J4" s="84"/>
      <c r="K4" s="17"/>
      <c r="L4" s="17"/>
      <c r="M4" s="20" t="s">
        <v>75</v>
      </c>
      <c r="N4" s="26">
        <f t="shared" ref="N4:N15" si="0">D4</f>
        <v>3.6</v>
      </c>
      <c r="O4" s="9" t="e">
        <f>#REF!</f>
        <v>#REF!</v>
      </c>
    </row>
    <row r="5" spans="2:15" ht="41.25" customHeight="1" x14ac:dyDescent="0.15">
      <c r="B5" s="69" t="s">
        <v>37</v>
      </c>
      <c r="C5" s="85" t="s">
        <v>68</v>
      </c>
      <c r="D5" s="86">
        <f>'生徒（事前）'!AO22</f>
        <v>2.6</v>
      </c>
      <c r="E5" s="84"/>
      <c r="F5" s="84"/>
      <c r="G5" s="84"/>
      <c r="H5" s="84"/>
      <c r="I5" s="84"/>
      <c r="J5" s="84"/>
      <c r="K5" s="17"/>
      <c r="L5" s="17"/>
      <c r="M5" s="21" t="s">
        <v>76</v>
      </c>
      <c r="N5" s="27">
        <f t="shared" si="0"/>
        <v>2.6</v>
      </c>
      <c r="O5" s="8" t="e">
        <f>#REF!</f>
        <v>#REF!</v>
      </c>
    </row>
    <row r="6" spans="2:15" ht="41.25" customHeight="1" x14ac:dyDescent="0.15">
      <c r="B6" s="72" t="s">
        <v>38</v>
      </c>
      <c r="C6" s="87" t="s">
        <v>161</v>
      </c>
      <c r="D6" s="88">
        <f>'生徒（事前）'!AO34</f>
        <v>3</v>
      </c>
      <c r="E6" s="84"/>
      <c r="F6" s="84"/>
      <c r="G6" s="84"/>
      <c r="H6" s="84"/>
      <c r="I6" s="84"/>
      <c r="J6" s="84"/>
      <c r="K6" s="17"/>
      <c r="L6" s="17"/>
      <c r="M6" s="22" t="s">
        <v>77</v>
      </c>
      <c r="N6" s="28">
        <f t="shared" si="0"/>
        <v>3</v>
      </c>
      <c r="O6" s="10" t="e">
        <f>#REF!</f>
        <v>#REF!</v>
      </c>
    </row>
    <row r="7" spans="2:15" ht="41.25" customHeight="1" x14ac:dyDescent="0.15">
      <c r="B7" s="65" t="s">
        <v>39</v>
      </c>
      <c r="C7" s="82" t="s">
        <v>162</v>
      </c>
      <c r="D7" s="83">
        <f>'生徒（事前）'!AO46</f>
        <v>2.8</v>
      </c>
      <c r="E7" s="84"/>
      <c r="F7" s="84"/>
      <c r="G7" s="84"/>
      <c r="H7" s="84"/>
      <c r="I7" s="84"/>
      <c r="J7" s="84"/>
      <c r="K7" s="17"/>
      <c r="L7" s="17"/>
      <c r="M7" s="23" t="s">
        <v>78</v>
      </c>
      <c r="N7" s="26">
        <f t="shared" si="0"/>
        <v>2.8</v>
      </c>
      <c r="O7" s="9" t="e">
        <f>#REF!</f>
        <v>#REF!</v>
      </c>
    </row>
    <row r="8" spans="2:15" ht="41.25" customHeight="1" x14ac:dyDescent="0.15">
      <c r="B8" s="69" t="s">
        <v>40</v>
      </c>
      <c r="C8" s="85" t="s">
        <v>69</v>
      </c>
      <c r="D8" s="86">
        <f>'生徒（事前）'!AO58</f>
        <v>3.4</v>
      </c>
      <c r="E8" s="84"/>
      <c r="F8" s="84"/>
      <c r="G8" s="84"/>
      <c r="H8" s="84"/>
      <c r="I8" s="84"/>
      <c r="J8" s="84"/>
      <c r="K8" s="17"/>
      <c r="L8" s="17"/>
      <c r="M8" s="21" t="s">
        <v>79</v>
      </c>
      <c r="N8" s="27">
        <f t="shared" si="0"/>
        <v>3.4</v>
      </c>
      <c r="O8" s="8" t="e">
        <f>#REF!</f>
        <v>#REF!</v>
      </c>
    </row>
    <row r="9" spans="2:15" ht="41.25" customHeight="1" x14ac:dyDescent="0.15">
      <c r="B9" s="69" t="s">
        <v>41</v>
      </c>
      <c r="C9" s="85" t="s">
        <v>70</v>
      </c>
      <c r="D9" s="86">
        <f>'生徒（事前）'!AO70</f>
        <v>3.4</v>
      </c>
      <c r="E9" s="84"/>
      <c r="F9" s="84"/>
      <c r="G9" s="84"/>
      <c r="H9" s="84"/>
      <c r="I9" s="84"/>
      <c r="J9" s="84"/>
      <c r="K9" s="17"/>
      <c r="L9" s="17"/>
      <c r="M9" s="21" t="s">
        <v>80</v>
      </c>
      <c r="N9" s="27">
        <f t="shared" si="0"/>
        <v>3.4</v>
      </c>
      <c r="O9" s="8" t="e">
        <f>#REF!</f>
        <v>#REF!</v>
      </c>
    </row>
    <row r="10" spans="2:15" ht="41.25" customHeight="1" x14ac:dyDescent="0.15">
      <c r="B10" s="72" t="s">
        <v>42</v>
      </c>
      <c r="C10" s="87" t="s">
        <v>71</v>
      </c>
      <c r="D10" s="88">
        <f>'生徒（事前）'!AO82</f>
        <v>3</v>
      </c>
      <c r="E10" s="84"/>
      <c r="F10" s="84"/>
      <c r="G10" s="84"/>
      <c r="H10" s="84"/>
      <c r="I10" s="84"/>
      <c r="J10" s="84"/>
      <c r="K10" s="17"/>
      <c r="L10" s="17"/>
      <c r="M10" s="22" t="s">
        <v>81</v>
      </c>
      <c r="N10" s="28">
        <f t="shared" si="0"/>
        <v>3</v>
      </c>
      <c r="O10" s="10" t="e">
        <f>#REF!</f>
        <v>#REF!</v>
      </c>
    </row>
    <row r="11" spans="2:15" ht="41.25" customHeight="1" x14ac:dyDescent="0.15">
      <c r="B11" s="65" t="s">
        <v>43</v>
      </c>
      <c r="C11" s="82" t="s">
        <v>72</v>
      </c>
      <c r="D11" s="83">
        <f>'生徒（事前）'!AO94</f>
        <v>3.2</v>
      </c>
      <c r="E11" s="84"/>
      <c r="F11" s="84"/>
      <c r="G11" s="84"/>
      <c r="H11" s="84"/>
      <c r="I11" s="84"/>
      <c r="J11" s="84"/>
      <c r="K11" s="17"/>
      <c r="L11" s="17"/>
      <c r="M11" s="23" t="s">
        <v>82</v>
      </c>
      <c r="N11" s="26">
        <f t="shared" si="0"/>
        <v>3.2</v>
      </c>
      <c r="O11" s="9" t="e">
        <f>#REF!</f>
        <v>#REF!</v>
      </c>
    </row>
    <row r="12" spans="2:15" ht="41.25" customHeight="1" x14ac:dyDescent="0.15">
      <c r="B12" s="69" t="s">
        <v>44</v>
      </c>
      <c r="C12" s="85" t="s">
        <v>99</v>
      </c>
      <c r="D12" s="86">
        <f>'生徒（事前）'!AO106</f>
        <v>3.2</v>
      </c>
      <c r="E12" s="84"/>
      <c r="F12" s="84"/>
      <c r="G12" s="84"/>
      <c r="H12" s="84"/>
      <c r="I12" s="84"/>
      <c r="J12" s="84"/>
      <c r="K12" s="17"/>
      <c r="L12" s="17"/>
      <c r="M12" s="21" t="s">
        <v>83</v>
      </c>
      <c r="N12" s="27">
        <f t="shared" si="0"/>
        <v>3.2</v>
      </c>
      <c r="O12" s="8" t="e">
        <f>#REF!</f>
        <v>#REF!</v>
      </c>
    </row>
    <row r="13" spans="2:15" ht="41.25" customHeight="1" x14ac:dyDescent="0.15">
      <c r="B13" s="69" t="s">
        <v>45</v>
      </c>
      <c r="C13" s="85" t="s">
        <v>73</v>
      </c>
      <c r="D13" s="86">
        <f>'生徒（事前）'!AO118</f>
        <v>3</v>
      </c>
      <c r="E13" s="84"/>
      <c r="F13" s="84"/>
      <c r="G13" s="84"/>
      <c r="H13" s="84"/>
      <c r="I13" s="84"/>
      <c r="J13" s="84"/>
      <c r="K13" s="17"/>
      <c r="L13" s="17"/>
      <c r="M13" s="21" t="s">
        <v>84</v>
      </c>
      <c r="N13" s="27">
        <f t="shared" si="0"/>
        <v>3</v>
      </c>
      <c r="O13" s="8" t="e">
        <f>#REF!</f>
        <v>#REF!</v>
      </c>
    </row>
    <row r="14" spans="2:15" ht="41.25" customHeight="1" x14ac:dyDescent="0.15">
      <c r="B14" s="69" t="s">
        <v>46</v>
      </c>
      <c r="C14" s="85" t="s">
        <v>100</v>
      </c>
      <c r="D14" s="86">
        <f>'生徒（事前）'!AO130</f>
        <v>2.2000000000000002</v>
      </c>
      <c r="E14" s="84"/>
      <c r="F14" s="84"/>
      <c r="G14" s="84"/>
      <c r="H14" s="84"/>
      <c r="I14" s="84"/>
      <c r="J14" s="84"/>
      <c r="K14" s="17"/>
      <c r="L14" s="17"/>
      <c r="M14" s="21" t="s">
        <v>85</v>
      </c>
      <c r="N14" s="27">
        <f t="shared" si="0"/>
        <v>2.2000000000000002</v>
      </c>
      <c r="O14" s="8" t="e">
        <f>#REF!</f>
        <v>#REF!</v>
      </c>
    </row>
    <row r="15" spans="2:15" ht="41.25" customHeight="1" x14ac:dyDescent="0.15">
      <c r="B15" s="72" t="s">
        <v>47</v>
      </c>
      <c r="C15" s="87" t="s">
        <v>74</v>
      </c>
      <c r="D15" s="88">
        <f>'生徒（事前）'!AO142</f>
        <v>3.6</v>
      </c>
      <c r="E15" s="84"/>
      <c r="F15" s="84"/>
      <c r="G15" s="84"/>
      <c r="H15" s="84"/>
      <c r="I15" s="84"/>
      <c r="J15" s="84"/>
      <c r="K15" s="17"/>
      <c r="L15" s="17"/>
      <c r="M15" s="22" t="s">
        <v>86</v>
      </c>
      <c r="N15" s="28">
        <f t="shared" si="0"/>
        <v>3.6</v>
      </c>
      <c r="O15" s="10" t="e">
        <f>#REF!</f>
        <v>#REF!</v>
      </c>
    </row>
  </sheetData>
  <sortState ref="B3:C26">
    <sortCondition ref="B3:B26"/>
  </sortState>
  <mergeCells count="2">
    <mergeCell ref="B1:D1"/>
    <mergeCell ref="E1:J1"/>
  </mergeCells>
  <phoneticPr fontId="2"/>
  <pageMargins left="0.31" right="0.19" top="0.75" bottom="0.75" header="0.3" footer="0.3"/>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R22"/>
  <sheetViews>
    <sheetView view="pageBreakPreview" zoomScaleNormal="100" zoomScaleSheetLayoutView="100" workbookViewId="0">
      <selection activeCell="C2" sqref="C2"/>
    </sheetView>
  </sheetViews>
  <sheetFormatPr defaultRowHeight="13.5" x14ac:dyDescent="0.15"/>
  <cols>
    <col min="1" max="1" width="3.75" customWidth="1"/>
    <col min="2" max="2" width="4.375" style="7" customWidth="1"/>
    <col min="3" max="3" width="25.875" customWidth="1"/>
    <col min="4" max="4" width="6.75" customWidth="1"/>
    <col min="5" max="5" width="6.75" style="7" customWidth="1"/>
    <col min="6" max="13" width="10" style="7" customWidth="1"/>
    <col min="14" max="14" width="15.625" style="7" customWidth="1"/>
    <col min="15" max="15" width="43" style="30" customWidth="1"/>
    <col min="16" max="16" width="11" style="3" customWidth="1"/>
    <col min="17" max="18" width="6.625" style="3" customWidth="1"/>
  </cols>
  <sheetData>
    <row r="1" spans="2:18" ht="60" customHeight="1" x14ac:dyDescent="0.15">
      <c r="B1" s="163"/>
      <c r="C1" s="163"/>
      <c r="D1" s="163"/>
      <c r="E1" s="163"/>
      <c r="F1" s="169" t="s">
        <v>154</v>
      </c>
      <c r="G1" s="170"/>
      <c r="H1" s="170"/>
      <c r="I1" s="170"/>
      <c r="J1" s="170"/>
      <c r="K1" s="170"/>
      <c r="L1" s="170"/>
      <c r="M1" s="170"/>
      <c r="N1" s="170"/>
      <c r="O1" s="31"/>
    </row>
    <row r="2" spans="2:18" x14ac:dyDescent="0.15">
      <c r="B2" s="60"/>
      <c r="C2" s="53"/>
      <c r="D2" s="53"/>
      <c r="E2" s="60"/>
      <c r="F2" s="89" t="str">
        <f>'生徒（事前）'!U3</f>
        <v>○中学校　　　1年1組　　　　　単元名　：　１年「身近な物理現象」</v>
      </c>
      <c r="G2" s="60"/>
      <c r="H2" s="60"/>
      <c r="I2" s="60"/>
      <c r="J2" s="60"/>
      <c r="K2" s="60"/>
      <c r="L2" s="60"/>
      <c r="M2" s="60"/>
      <c r="N2" s="60"/>
    </row>
    <row r="3" spans="2:18" ht="35.25" customHeight="1" x14ac:dyDescent="0.15">
      <c r="B3" s="62" t="s">
        <v>53</v>
      </c>
      <c r="C3" s="63" t="s">
        <v>52</v>
      </c>
      <c r="D3" s="117" t="s">
        <v>92</v>
      </c>
      <c r="E3" s="64" t="s">
        <v>94</v>
      </c>
      <c r="F3" s="81"/>
      <c r="G3" s="81"/>
      <c r="H3" s="81"/>
      <c r="I3" s="81"/>
      <c r="J3" s="81"/>
      <c r="K3" s="81"/>
      <c r="L3" s="81"/>
      <c r="M3" s="81"/>
      <c r="N3" s="81"/>
      <c r="O3" s="18"/>
      <c r="Q3" s="3" t="s">
        <v>93</v>
      </c>
      <c r="R3" s="3" t="s">
        <v>94</v>
      </c>
    </row>
    <row r="4" spans="2:18" ht="39" customHeight="1" x14ac:dyDescent="0.15">
      <c r="B4" s="65" t="s">
        <v>36</v>
      </c>
      <c r="C4" s="90" t="s">
        <v>55</v>
      </c>
      <c r="D4" s="91">
        <f>生徒!D4</f>
        <v>3.6</v>
      </c>
      <c r="E4" s="92" t="str">
        <f>教師!E4</f>
        <v/>
      </c>
      <c r="F4" s="84"/>
      <c r="G4" s="84"/>
      <c r="H4" s="84"/>
      <c r="I4" s="84"/>
      <c r="J4" s="84"/>
      <c r="K4" s="84"/>
      <c r="L4" s="84"/>
      <c r="M4" s="84"/>
      <c r="N4" s="84"/>
      <c r="O4" s="17"/>
      <c r="P4" s="24" t="s">
        <v>75</v>
      </c>
      <c r="Q4" s="33">
        <f>D4</f>
        <v>3.6</v>
      </c>
      <c r="R4" s="33" t="str">
        <f>E4</f>
        <v/>
      </c>
    </row>
    <row r="5" spans="2:18" ht="39" customHeight="1" x14ac:dyDescent="0.15">
      <c r="B5" s="69" t="s">
        <v>37</v>
      </c>
      <c r="C5" s="93" t="s">
        <v>56</v>
      </c>
      <c r="D5" s="94">
        <f>生徒!D5</f>
        <v>2.6</v>
      </c>
      <c r="E5" s="95" t="str">
        <f>教師!E5</f>
        <v/>
      </c>
      <c r="F5" s="84"/>
      <c r="G5" s="84"/>
      <c r="H5" s="84"/>
      <c r="I5" s="84"/>
      <c r="J5" s="84"/>
      <c r="K5" s="84"/>
      <c r="L5" s="84"/>
      <c r="M5" s="84"/>
      <c r="N5" s="84"/>
      <c r="O5" s="17"/>
      <c r="P5" s="25" t="s">
        <v>76</v>
      </c>
      <c r="Q5" s="33">
        <f t="shared" ref="Q5:Q15" si="0">D5</f>
        <v>2.6</v>
      </c>
      <c r="R5" s="33" t="str">
        <f t="shared" ref="R5:R15" si="1">E5</f>
        <v/>
      </c>
    </row>
    <row r="6" spans="2:18" ht="39" customHeight="1" x14ac:dyDescent="0.15">
      <c r="B6" s="72" t="s">
        <v>38</v>
      </c>
      <c r="C6" s="96" t="s">
        <v>57</v>
      </c>
      <c r="D6" s="97">
        <f>生徒!D6</f>
        <v>3</v>
      </c>
      <c r="E6" s="98" t="str">
        <f>教師!E6</f>
        <v/>
      </c>
      <c r="F6" s="84"/>
      <c r="G6" s="84"/>
      <c r="H6" s="84"/>
      <c r="I6" s="84"/>
      <c r="J6" s="84"/>
      <c r="K6" s="84"/>
      <c r="L6" s="84"/>
      <c r="M6" s="84"/>
      <c r="N6" s="84"/>
      <c r="O6" s="17"/>
      <c r="P6" s="25" t="s">
        <v>77</v>
      </c>
      <c r="Q6" s="33">
        <f t="shared" si="0"/>
        <v>3</v>
      </c>
      <c r="R6" s="33" t="str">
        <f t="shared" si="1"/>
        <v/>
      </c>
    </row>
    <row r="7" spans="2:18" ht="39" customHeight="1" x14ac:dyDescent="0.15">
      <c r="B7" s="65" t="s">
        <v>39</v>
      </c>
      <c r="C7" s="99" t="s">
        <v>58</v>
      </c>
      <c r="D7" s="100">
        <f>生徒!D7</f>
        <v>2.8</v>
      </c>
      <c r="E7" s="101" t="str">
        <f>教師!E7</f>
        <v/>
      </c>
      <c r="F7" s="84"/>
      <c r="G7" s="84"/>
      <c r="H7" s="84"/>
      <c r="I7" s="84"/>
      <c r="J7" s="84"/>
      <c r="K7" s="84"/>
      <c r="L7" s="84"/>
      <c r="M7" s="84"/>
      <c r="N7" s="84"/>
      <c r="O7" s="17"/>
      <c r="P7" s="25" t="s">
        <v>78</v>
      </c>
      <c r="Q7" s="33">
        <f t="shared" si="0"/>
        <v>2.8</v>
      </c>
      <c r="R7" s="33" t="str">
        <f t="shared" si="1"/>
        <v/>
      </c>
    </row>
    <row r="8" spans="2:18" ht="39" customHeight="1" x14ac:dyDescent="0.15">
      <c r="B8" s="69" t="s">
        <v>40</v>
      </c>
      <c r="C8" s="102" t="s">
        <v>59</v>
      </c>
      <c r="D8" s="103">
        <f>生徒!D8</f>
        <v>3.4</v>
      </c>
      <c r="E8" s="104" t="str">
        <f>教師!E8</f>
        <v/>
      </c>
      <c r="F8" s="84"/>
      <c r="G8" s="84"/>
      <c r="H8" s="84"/>
      <c r="I8" s="84"/>
      <c r="J8" s="84"/>
      <c r="K8" s="84"/>
      <c r="L8" s="84"/>
      <c r="M8" s="84"/>
      <c r="N8" s="84"/>
      <c r="O8" s="17"/>
      <c r="P8" s="25" t="s">
        <v>79</v>
      </c>
      <c r="Q8" s="33">
        <f t="shared" si="0"/>
        <v>3.4</v>
      </c>
      <c r="R8" s="33" t="str">
        <f t="shared" si="1"/>
        <v/>
      </c>
    </row>
    <row r="9" spans="2:18" ht="39" customHeight="1" x14ac:dyDescent="0.15">
      <c r="B9" s="69" t="s">
        <v>41</v>
      </c>
      <c r="C9" s="102" t="s">
        <v>60</v>
      </c>
      <c r="D9" s="103">
        <f>生徒!D9</f>
        <v>3.4</v>
      </c>
      <c r="E9" s="104" t="str">
        <f>教師!E9</f>
        <v/>
      </c>
      <c r="F9" s="84"/>
      <c r="G9" s="84"/>
      <c r="H9" s="84"/>
      <c r="I9" s="84"/>
      <c r="J9" s="84"/>
      <c r="K9" s="84"/>
      <c r="L9" s="84"/>
      <c r="M9" s="84"/>
      <c r="N9" s="84"/>
      <c r="O9" s="17"/>
      <c r="P9" s="25" t="s">
        <v>80</v>
      </c>
      <c r="Q9" s="33">
        <f t="shared" si="0"/>
        <v>3.4</v>
      </c>
      <c r="R9" s="33" t="str">
        <f t="shared" si="1"/>
        <v/>
      </c>
    </row>
    <row r="10" spans="2:18" ht="39" customHeight="1" x14ac:dyDescent="0.15">
      <c r="B10" s="72" t="s">
        <v>42</v>
      </c>
      <c r="C10" s="105" t="s">
        <v>61</v>
      </c>
      <c r="D10" s="106">
        <f>生徒!D10</f>
        <v>3</v>
      </c>
      <c r="E10" s="107" t="str">
        <f>教師!E10</f>
        <v/>
      </c>
      <c r="F10" s="84"/>
      <c r="G10" s="84"/>
      <c r="H10" s="84"/>
      <c r="I10" s="84"/>
      <c r="J10" s="84"/>
      <c r="K10" s="84"/>
      <c r="L10" s="84"/>
      <c r="M10" s="84"/>
      <c r="N10" s="84"/>
      <c r="O10" s="17"/>
      <c r="P10" s="25" t="s">
        <v>81</v>
      </c>
      <c r="Q10" s="33">
        <f t="shared" si="0"/>
        <v>3</v>
      </c>
      <c r="R10" s="33" t="str">
        <f t="shared" si="1"/>
        <v/>
      </c>
    </row>
    <row r="11" spans="2:18" ht="39" customHeight="1" x14ac:dyDescent="0.15">
      <c r="B11" s="65" t="s">
        <v>43</v>
      </c>
      <c r="C11" s="108" t="s">
        <v>62</v>
      </c>
      <c r="D11" s="109">
        <f>生徒!D11</f>
        <v>3.2</v>
      </c>
      <c r="E11" s="110" t="str">
        <f>教師!E11</f>
        <v/>
      </c>
      <c r="F11" s="84"/>
      <c r="G11" s="84"/>
      <c r="H11" s="84"/>
      <c r="I11" s="84"/>
      <c r="J11" s="84"/>
      <c r="K11" s="84"/>
      <c r="L11" s="84"/>
      <c r="M11" s="84"/>
      <c r="N11" s="84"/>
      <c r="O11" s="17"/>
      <c r="P11" s="25" t="s">
        <v>82</v>
      </c>
      <c r="Q11" s="33">
        <f t="shared" si="0"/>
        <v>3.2</v>
      </c>
      <c r="R11" s="33" t="str">
        <f t="shared" si="1"/>
        <v/>
      </c>
    </row>
    <row r="12" spans="2:18" ht="39" customHeight="1" x14ac:dyDescent="0.15">
      <c r="B12" s="69" t="s">
        <v>44</v>
      </c>
      <c r="C12" s="111" t="s">
        <v>63</v>
      </c>
      <c r="D12" s="112">
        <f>生徒!D12</f>
        <v>3.2</v>
      </c>
      <c r="E12" s="113" t="str">
        <f>教師!E12</f>
        <v/>
      </c>
      <c r="F12" s="84"/>
      <c r="G12" s="84"/>
      <c r="H12" s="84"/>
      <c r="I12" s="84"/>
      <c r="J12" s="84"/>
      <c r="K12" s="84"/>
      <c r="L12" s="84"/>
      <c r="M12" s="84"/>
      <c r="N12" s="84"/>
      <c r="O12" s="17"/>
      <c r="P12" s="25" t="s">
        <v>83</v>
      </c>
      <c r="Q12" s="33">
        <f t="shared" si="0"/>
        <v>3.2</v>
      </c>
      <c r="R12" s="33" t="str">
        <f t="shared" si="1"/>
        <v/>
      </c>
    </row>
    <row r="13" spans="2:18" ht="39" customHeight="1" x14ac:dyDescent="0.15">
      <c r="B13" s="69" t="s">
        <v>45</v>
      </c>
      <c r="C13" s="111" t="s">
        <v>64</v>
      </c>
      <c r="D13" s="112">
        <f>生徒!D13</f>
        <v>3</v>
      </c>
      <c r="E13" s="113" t="str">
        <f>教師!E13</f>
        <v/>
      </c>
      <c r="F13" s="84"/>
      <c r="G13" s="84"/>
      <c r="H13" s="84"/>
      <c r="I13" s="84"/>
      <c r="J13" s="84"/>
      <c r="K13" s="84"/>
      <c r="L13" s="84"/>
      <c r="M13" s="84"/>
      <c r="N13" s="84"/>
      <c r="O13" s="17"/>
      <c r="P13" s="25" t="s">
        <v>84</v>
      </c>
      <c r="Q13" s="33">
        <f t="shared" si="0"/>
        <v>3</v>
      </c>
      <c r="R13" s="33" t="str">
        <f t="shared" si="1"/>
        <v/>
      </c>
    </row>
    <row r="14" spans="2:18" ht="39" customHeight="1" x14ac:dyDescent="0.15">
      <c r="B14" s="69" t="s">
        <v>46</v>
      </c>
      <c r="C14" s="111" t="s">
        <v>65</v>
      </c>
      <c r="D14" s="112">
        <f>生徒!D14</f>
        <v>2.2000000000000002</v>
      </c>
      <c r="E14" s="113" t="str">
        <f>教師!E14</f>
        <v/>
      </c>
      <c r="F14" s="84"/>
      <c r="G14" s="84"/>
      <c r="H14" s="84"/>
      <c r="I14" s="84"/>
      <c r="J14" s="84"/>
      <c r="K14" s="84"/>
      <c r="L14" s="84"/>
      <c r="M14" s="84"/>
      <c r="N14" s="84"/>
      <c r="O14" s="17"/>
      <c r="P14" s="25" t="s">
        <v>85</v>
      </c>
      <c r="Q14" s="33">
        <f t="shared" si="0"/>
        <v>2.2000000000000002</v>
      </c>
      <c r="R14" s="33" t="str">
        <f t="shared" si="1"/>
        <v/>
      </c>
    </row>
    <row r="15" spans="2:18" ht="39" customHeight="1" x14ac:dyDescent="0.15">
      <c r="B15" s="72" t="s">
        <v>47</v>
      </c>
      <c r="C15" s="114" t="s">
        <v>66</v>
      </c>
      <c r="D15" s="115">
        <f>生徒!D15</f>
        <v>3.6</v>
      </c>
      <c r="E15" s="116" t="str">
        <f>教師!E15</f>
        <v/>
      </c>
      <c r="F15" s="84"/>
      <c r="G15" s="84"/>
      <c r="H15" s="84"/>
      <c r="I15" s="84"/>
      <c r="J15" s="84"/>
      <c r="K15" s="84"/>
      <c r="L15" s="84"/>
      <c r="M15" s="84"/>
      <c r="N15" s="84"/>
      <c r="O15" s="17"/>
      <c r="P15" s="25" t="s">
        <v>86</v>
      </c>
      <c r="Q15" s="33">
        <f t="shared" si="0"/>
        <v>3.6</v>
      </c>
      <c r="R15" s="33" t="str">
        <f t="shared" si="1"/>
        <v/>
      </c>
    </row>
    <row r="16" spans="2:18" x14ac:dyDescent="0.15">
      <c r="F16" s="18"/>
      <c r="G16" s="18"/>
      <c r="H16" s="18"/>
      <c r="I16" s="18"/>
      <c r="J16" s="18"/>
      <c r="K16" s="18"/>
      <c r="L16" s="18"/>
      <c r="M16" s="18"/>
      <c r="N16" s="18"/>
      <c r="O16" s="32"/>
    </row>
    <row r="17" spans="6:15" x14ac:dyDescent="0.15">
      <c r="F17" s="18"/>
      <c r="G17" s="18"/>
      <c r="H17" s="18"/>
      <c r="I17" s="18"/>
      <c r="J17" s="18"/>
      <c r="K17" s="18"/>
      <c r="L17" s="18"/>
      <c r="M17" s="18"/>
      <c r="N17" s="18"/>
      <c r="O17" s="32"/>
    </row>
    <row r="18" spans="6:15" x14ac:dyDescent="0.15">
      <c r="F18" s="18"/>
      <c r="G18" s="18"/>
      <c r="H18" s="18"/>
      <c r="I18" s="18"/>
      <c r="J18" s="18"/>
      <c r="K18" s="18"/>
      <c r="L18" s="18"/>
      <c r="M18" s="18"/>
      <c r="N18" s="18"/>
      <c r="O18" s="32"/>
    </row>
    <row r="19" spans="6:15" x14ac:dyDescent="0.15">
      <c r="F19" s="18"/>
      <c r="G19" s="18"/>
      <c r="H19" s="18"/>
      <c r="I19" s="18"/>
      <c r="J19" s="18"/>
      <c r="K19" s="18"/>
      <c r="L19" s="18"/>
      <c r="M19" s="18"/>
      <c r="N19" s="18"/>
      <c r="O19" s="32"/>
    </row>
    <row r="20" spans="6:15" x14ac:dyDescent="0.15">
      <c r="F20" s="18"/>
      <c r="G20" s="18"/>
      <c r="H20" s="18"/>
      <c r="I20" s="18"/>
      <c r="J20" s="18"/>
      <c r="K20" s="18"/>
      <c r="L20" s="18"/>
      <c r="M20" s="18"/>
      <c r="N20" s="18"/>
      <c r="O20" s="32"/>
    </row>
    <row r="21" spans="6:15" x14ac:dyDescent="0.15">
      <c r="F21" s="18"/>
      <c r="G21" s="18"/>
      <c r="H21" s="18"/>
      <c r="I21" s="18"/>
      <c r="J21" s="18"/>
      <c r="K21" s="18"/>
      <c r="L21" s="18"/>
      <c r="M21" s="18"/>
      <c r="N21" s="18"/>
      <c r="O21" s="32"/>
    </row>
    <row r="22" spans="6:15" x14ac:dyDescent="0.15">
      <c r="F22" s="18"/>
      <c r="G22" s="18"/>
      <c r="H22" s="18"/>
      <c r="I22" s="18"/>
      <c r="J22" s="18"/>
      <c r="K22" s="18"/>
      <c r="L22" s="18"/>
      <c r="M22" s="18"/>
      <c r="N22" s="18"/>
    </row>
  </sheetData>
  <mergeCells count="2">
    <mergeCell ref="B1:E1"/>
    <mergeCell ref="F1:N1"/>
  </mergeCells>
  <phoneticPr fontId="2"/>
  <pageMargins left="0.47" right="0.19" top="0.75" bottom="0.75" header="0.3" footer="0.3"/>
  <pageSetup paperSize="9" scale="9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9FFCC"/>
  </sheetPr>
  <dimension ref="B1:AS145"/>
  <sheetViews>
    <sheetView view="pageBreakPreview" zoomScale="38" zoomScaleNormal="83" zoomScaleSheetLayoutView="38" workbookViewId="0">
      <selection activeCell="R1" sqref="R1"/>
    </sheetView>
  </sheetViews>
  <sheetFormatPr defaultRowHeight="13.5" x14ac:dyDescent="0.15"/>
  <cols>
    <col min="1" max="1" width="1.25" customWidth="1"/>
    <col min="2" max="2" width="17.5" customWidth="1"/>
    <col min="3" max="3" width="3.125" style="37" customWidth="1"/>
    <col min="4" max="4" width="9" style="7" customWidth="1"/>
    <col min="5" max="5" width="21.625" style="1" customWidth="1"/>
    <col min="6" max="17" width="4.375" style="30" customWidth="1"/>
    <col min="18" max="19" width="7.5" customWidth="1"/>
    <col min="20" max="20" width="5" customWidth="1"/>
    <col min="21" max="26" width="11.25" customWidth="1"/>
    <col min="27" max="27" width="5.25" customWidth="1"/>
    <col min="28" max="33" width="11.125" customWidth="1"/>
    <col min="35" max="45" width="4.125" style="13" customWidth="1"/>
  </cols>
  <sheetData>
    <row r="1" spans="2:45" ht="37.5" customHeight="1" x14ac:dyDescent="0.15">
      <c r="B1" s="167"/>
      <c r="C1" s="167"/>
      <c r="D1" s="167"/>
      <c r="E1" s="167"/>
      <c r="F1" s="152" t="s">
        <v>137</v>
      </c>
      <c r="G1" s="168"/>
      <c r="H1" s="168"/>
      <c r="I1" s="168"/>
      <c r="J1" s="168"/>
      <c r="K1" s="168"/>
      <c r="L1" s="168"/>
      <c r="M1" s="168"/>
      <c r="N1" s="168"/>
      <c r="O1" s="168"/>
      <c r="P1" s="168"/>
      <c r="Q1" s="168"/>
    </row>
    <row r="2" spans="2:45" ht="13.5" customHeight="1" x14ac:dyDescent="0.15">
      <c r="F2" s="1" t="s">
        <v>54</v>
      </c>
      <c r="U2" s="53" t="s">
        <v>33</v>
      </c>
      <c r="V2" s="53"/>
      <c r="W2" s="53"/>
      <c r="X2" s="53"/>
      <c r="Y2" s="53"/>
      <c r="Z2" s="53"/>
      <c r="AA2" s="53"/>
      <c r="AB2" s="53"/>
      <c r="AC2" s="53"/>
      <c r="AD2" s="53"/>
      <c r="AE2" s="53"/>
      <c r="AF2" s="53"/>
      <c r="AG2" s="53"/>
      <c r="AN2" s="13" t="s">
        <v>5</v>
      </c>
      <c r="AO2" s="13">
        <f>COUNTIF($D$4:$D$101,"男")</f>
        <v>3</v>
      </c>
      <c r="AP2" s="13" t="s">
        <v>6</v>
      </c>
      <c r="AQ2" s="13">
        <f>COUNTIF($D$4:$D$101,"女")</f>
        <v>2</v>
      </c>
      <c r="AR2" s="13" t="s">
        <v>12</v>
      </c>
      <c r="AS2" s="13">
        <f>AO2+AQ2</f>
        <v>5</v>
      </c>
    </row>
    <row r="3" spans="2:45" ht="13.5" customHeight="1" x14ac:dyDescent="0.15">
      <c r="B3" s="42" t="s">
        <v>112</v>
      </c>
      <c r="C3" s="43" t="s">
        <v>53</v>
      </c>
      <c r="D3" s="42" t="s">
        <v>3</v>
      </c>
      <c r="E3" s="44" t="s">
        <v>4</v>
      </c>
      <c r="F3" s="44">
        <v>1</v>
      </c>
      <c r="G3" s="44">
        <v>2</v>
      </c>
      <c r="H3" s="44">
        <v>3</v>
      </c>
      <c r="I3" s="44">
        <v>4</v>
      </c>
      <c r="J3" s="44">
        <v>5</v>
      </c>
      <c r="K3" s="44">
        <v>6</v>
      </c>
      <c r="L3" s="44">
        <v>7</v>
      </c>
      <c r="M3" s="44">
        <v>8</v>
      </c>
      <c r="N3" s="44">
        <v>9</v>
      </c>
      <c r="O3" s="44">
        <v>10</v>
      </c>
      <c r="P3" s="44">
        <v>11</v>
      </c>
      <c r="Q3" s="44">
        <v>12</v>
      </c>
      <c r="U3" s="53" t="str">
        <f>B4&amp;"中学校　　　"&amp;B6&amp;"年"&amp;B8&amp;"組　　　　　単元名　：　"&amp;B10</f>
        <v>○中学校　　　1年1組　　　　　単元名　：　１年「身近な物理現象」</v>
      </c>
      <c r="V3" s="53"/>
      <c r="W3" s="53"/>
      <c r="X3" s="53"/>
      <c r="Y3" s="53"/>
      <c r="Z3" s="53"/>
      <c r="AA3" s="53"/>
      <c r="AB3" s="53"/>
      <c r="AC3" s="53"/>
      <c r="AD3" s="53"/>
      <c r="AE3" s="53"/>
      <c r="AF3" s="53"/>
      <c r="AG3" s="53"/>
      <c r="AJ3" s="13">
        <v>1</v>
      </c>
      <c r="AL3" s="13">
        <v>1</v>
      </c>
      <c r="AM3" s="13">
        <v>3</v>
      </c>
    </row>
    <row r="4" spans="2:45" ht="13.5" customHeight="1" x14ac:dyDescent="0.15">
      <c r="B4" s="6" t="str">
        <f>'生徒（事前）'!B4</f>
        <v>○</v>
      </c>
      <c r="C4" s="38">
        <v>1</v>
      </c>
      <c r="D4" s="41" t="s">
        <v>0</v>
      </c>
      <c r="E4" s="50">
        <v>434333434444</v>
      </c>
      <c r="F4" s="51" t="str">
        <f t="shared" ref="F4:Q8" si="0">MID($E4,F$3,1)</f>
        <v>4</v>
      </c>
      <c r="G4" s="51" t="str">
        <f t="shared" si="0"/>
        <v>3</v>
      </c>
      <c r="H4" s="51" t="str">
        <f t="shared" si="0"/>
        <v>4</v>
      </c>
      <c r="I4" s="51" t="str">
        <f t="shared" si="0"/>
        <v>3</v>
      </c>
      <c r="J4" s="51" t="str">
        <f t="shared" si="0"/>
        <v>3</v>
      </c>
      <c r="K4" s="51" t="str">
        <f t="shared" si="0"/>
        <v>3</v>
      </c>
      <c r="L4" s="51" t="str">
        <f t="shared" si="0"/>
        <v>4</v>
      </c>
      <c r="M4" s="51" t="str">
        <f t="shared" si="0"/>
        <v>3</v>
      </c>
      <c r="N4" s="51" t="str">
        <f t="shared" si="0"/>
        <v>4</v>
      </c>
      <c r="O4" s="51" t="str">
        <f t="shared" si="0"/>
        <v>4</v>
      </c>
      <c r="P4" s="51" t="str">
        <f t="shared" si="0"/>
        <v>4</v>
      </c>
      <c r="Q4" s="51" t="str">
        <f t="shared" si="0"/>
        <v>4</v>
      </c>
      <c r="U4" s="53"/>
      <c r="V4" s="53"/>
      <c r="W4" s="53"/>
      <c r="X4" s="53"/>
      <c r="Y4" s="53"/>
      <c r="Z4" s="53"/>
      <c r="AA4" s="53"/>
      <c r="AB4" s="53"/>
      <c r="AC4" s="53"/>
      <c r="AD4" s="53"/>
      <c r="AE4" s="53"/>
      <c r="AF4" s="53"/>
      <c r="AG4" s="53"/>
      <c r="AI4" s="13" t="s">
        <v>3</v>
      </c>
      <c r="AJ4" s="13">
        <f>AJ3</f>
        <v>1</v>
      </c>
      <c r="AK4" s="13" t="s">
        <v>3</v>
      </c>
      <c r="AL4" s="13">
        <f>AL3</f>
        <v>1</v>
      </c>
      <c r="AO4" s="13" t="s">
        <v>7</v>
      </c>
      <c r="AP4" s="13" t="s">
        <v>8</v>
      </c>
      <c r="AQ4" s="13" t="s">
        <v>9</v>
      </c>
      <c r="AR4" s="13" t="s">
        <v>10</v>
      </c>
      <c r="AS4" s="13" t="s">
        <v>2</v>
      </c>
    </row>
    <row r="5" spans="2:45" ht="13.5" customHeight="1" x14ac:dyDescent="0.15">
      <c r="B5" s="42" t="s">
        <v>113</v>
      </c>
      <c r="C5" s="38">
        <v>2</v>
      </c>
      <c r="D5" s="41" t="s">
        <v>1</v>
      </c>
      <c r="E5" s="50">
        <v>443343444344</v>
      </c>
      <c r="F5" s="51" t="str">
        <f t="shared" si="0"/>
        <v>4</v>
      </c>
      <c r="G5" s="51" t="str">
        <f t="shared" si="0"/>
        <v>4</v>
      </c>
      <c r="H5" s="51" t="str">
        <f t="shared" si="0"/>
        <v>3</v>
      </c>
      <c r="I5" s="51" t="str">
        <f t="shared" si="0"/>
        <v>3</v>
      </c>
      <c r="J5" s="51" t="str">
        <f t="shared" si="0"/>
        <v>4</v>
      </c>
      <c r="K5" s="51" t="str">
        <f t="shared" si="0"/>
        <v>3</v>
      </c>
      <c r="L5" s="51" t="str">
        <f t="shared" si="0"/>
        <v>4</v>
      </c>
      <c r="M5" s="51" t="str">
        <f t="shared" si="0"/>
        <v>4</v>
      </c>
      <c r="N5" s="51" t="str">
        <f t="shared" si="0"/>
        <v>4</v>
      </c>
      <c r="O5" s="51" t="str">
        <f t="shared" si="0"/>
        <v>3</v>
      </c>
      <c r="P5" s="51" t="str">
        <f t="shared" si="0"/>
        <v>4</v>
      </c>
      <c r="Q5" s="51" t="str">
        <f t="shared" si="0"/>
        <v>4</v>
      </c>
      <c r="U5" s="157" t="s">
        <v>13</v>
      </c>
      <c r="V5" s="158"/>
      <c r="W5" s="158"/>
      <c r="X5" s="158"/>
      <c r="Y5" s="158"/>
      <c r="Z5" s="159"/>
      <c r="AA5" s="53"/>
      <c r="AB5" s="157" t="s">
        <v>18</v>
      </c>
      <c r="AC5" s="158"/>
      <c r="AD5" s="158"/>
      <c r="AE5" s="158"/>
      <c r="AF5" s="158"/>
      <c r="AG5" s="159"/>
      <c r="AI5" s="13" t="str">
        <f>"=男"</f>
        <v>=男</v>
      </c>
      <c r="AJ5" s="13" t="str">
        <f>"=4"</f>
        <v>=4</v>
      </c>
      <c r="AK5" s="13" t="str">
        <f>"=女"</f>
        <v>=女</v>
      </c>
      <c r="AL5" s="13" t="str">
        <f>"=4"</f>
        <v>=4</v>
      </c>
      <c r="AN5" s="13" t="s">
        <v>5</v>
      </c>
      <c r="AO5" s="14">
        <f>DCOUNTA($D$3:$Q$96,AM3,AI4:AJ5)/$AO$2</f>
        <v>0.66666666666666663</v>
      </c>
      <c r="AP5" s="14">
        <f>DCOUNTA($D$3:$Q$96,AM3,AI6:AJ7)/$AO$2</f>
        <v>0.33333333333333331</v>
      </c>
      <c r="AQ5" s="14">
        <f>DCOUNTA($D$3:$Q$96,AM3,AI8:AJ9)/$AO$2</f>
        <v>0</v>
      </c>
      <c r="AR5" s="14">
        <f>DCOUNTA($D$3:$Q$96,AM3,AI10:AJ11)/$AO$2</f>
        <v>0</v>
      </c>
      <c r="AS5" s="14">
        <f>DCOUNTA($D$3:$Q$96,AM3,AI12:AJ13)/$AO$2</f>
        <v>0</v>
      </c>
    </row>
    <row r="6" spans="2:45" ht="13.5" customHeight="1" x14ac:dyDescent="0.15">
      <c r="B6" s="6">
        <f>'生徒（事前）'!B6</f>
        <v>1</v>
      </c>
      <c r="C6" s="38">
        <v>3</v>
      </c>
      <c r="D6" s="41" t="s">
        <v>1</v>
      </c>
      <c r="E6" s="50">
        <v>333333333333</v>
      </c>
      <c r="F6" s="51" t="str">
        <f t="shared" si="0"/>
        <v>3</v>
      </c>
      <c r="G6" s="51" t="str">
        <f t="shared" si="0"/>
        <v>3</v>
      </c>
      <c r="H6" s="51" t="str">
        <f t="shared" si="0"/>
        <v>3</v>
      </c>
      <c r="I6" s="51" t="str">
        <f t="shared" si="0"/>
        <v>3</v>
      </c>
      <c r="J6" s="51" t="str">
        <f t="shared" si="0"/>
        <v>3</v>
      </c>
      <c r="K6" s="51" t="str">
        <f t="shared" si="0"/>
        <v>3</v>
      </c>
      <c r="L6" s="51" t="str">
        <f t="shared" si="0"/>
        <v>3</v>
      </c>
      <c r="M6" s="51" t="str">
        <f t="shared" si="0"/>
        <v>3</v>
      </c>
      <c r="N6" s="51" t="str">
        <f t="shared" si="0"/>
        <v>3</v>
      </c>
      <c r="O6" s="51" t="str">
        <f t="shared" si="0"/>
        <v>3</v>
      </c>
      <c r="P6" s="51" t="str">
        <f t="shared" si="0"/>
        <v>3</v>
      </c>
      <c r="Q6" s="51" t="str">
        <f t="shared" si="0"/>
        <v>3</v>
      </c>
      <c r="U6" s="160"/>
      <c r="V6" s="161"/>
      <c r="W6" s="161"/>
      <c r="X6" s="161"/>
      <c r="Y6" s="161"/>
      <c r="Z6" s="162"/>
      <c r="AA6" s="53"/>
      <c r="AB6" s="160"/>
      <c r="AC6" s="161"/>
      <c r="AD6" s="161"/>
      <c r="AE6" s="161"/>
      <c r="AF6" s="161"/>
      <c r="AG6" s="162"/>
      <c r="AI6" s="13" t="s">
        <v>3</v>
      </c>
      <c r="AJ6" s="13">
        <f>AJ3</f>
        <v>1</v>
      </c>
      <c r="AK6" s="13" t="s">
        <v>3</v>
      </c>
      <c r="AL6" s="13">
        <f>AL3</f>
        <v>1</v>
      </c>
      <c r="AN6" s="13" t="s">
        <v>6</v>
      </c>
      <c r="AO6" s="14">
        <f>DCOUNTA($D$3:$Q$96,AM3,AK4:AL5)/$AQ$2</f>
        <v>0.5</v>
      </c>
      <c r="AP6" s="14">
        <f>DCOUNTA($D$3:$Q$96,AM3,AK6:AL7)/$AQ$2</f>
        <v>0.5</v>
      </c>
      <c r="AQ6" s="14">
        <f>DCOUNTA($D$3:$Q$96,AM3,AK8:AL9)/$AQ$2</f>
        <v>0</v>
      </c>
      <c r="AR6" s="14">
        <f>DCOUNTA($D$3:$Q$96,AM3,AK10:AL11)/$AQ$2</f>
        <v>0</v>
      </c>
      <c r="AS6" s="14">
        <f>DCOUNTA($D$3:$Q$96,AM3,AK12:AL13)/$AQ$2</f>
        <v>0</v>
      </c>
    </row>
    <row r="7" spans="2:45" ht="13.5" customHeight="1" x14ac:dyDescent="0.15">
      <c r="B7" s="42" t="s">
        <v>114</v>
      </c>
      <c r="C7" s="38">
        <v>4</v>
      </c>
      <c r="D7" s="41" t="s">
        <v>0</v>
      </c>
      <c r="E7" s="50">
        <v>444423444343</v>
      </c>
      <c r="F7" s="51" t="str">
        <f t="shared" si="0"/>
        <v>4</v>
      </c>
      <c r="G7" s="51" t="str">
        <f t="shared" si="0"/>
        <v>4</v>
      </c>
      <c r="H7" s="51" t="str">
        <f t="shared" si="0"/>
        <v>4</v>
      </c>
      <c r="I7" s="51" t="str">
        <f t="shared" si="0"/>
        <v>4</v>
      </c>
      <c r="J7" s="51" t="str">
        <f t="shared" si="0"/>
        <v>2</v>
      </c>
      <c r="K7" s="51" t="str">
        <f t="shared" si="0"/>
        <v>3</v>
      </c>
      <c r="L7" s="51" t="str">
        <f t="shared" si="0"/>
        <v>4</v>
      </c>
      <c r="M7" s="51" t="str">
        <f t="shared" si="0"/>
        <v>4</v>
      </c>
      <c r="N7" s="51" t="str">
        <f t="shared" si="0"/>
        <v>4</v>
      </c>
      <c r="O7" s="51" t="str">
        <f t="shared" si="0"/>
        <v>3</v>
      </c>
      <c r="P7" s="51" t="str">
        <f t="shared" si="0"/>
        <v>4</v>
      </c>
      <c r="Q7" s="51" t="str">
        <f t="shared" si="0"/>
        <v>3</v>
      </c>
      <c r="U7" s="160"/>
      <c r="V7" s="161"/>
      <c r="W7" s="161"/>
      <c r="X7" s="161"/>
      <c r="Y7" s="161"/>
      <c r="Z7" s="162"/>
      <c r="AA7" s="53"/>
      <c r="AB7" s="160"/>
      <c r="AC7" s="161"/>
      <c r="AD7" s="161"/>
      <c r="AE7" s="161"/>
      <c r="AF7" s="161"/>
      <c r="AG7" s="162"/>
      <c r="AI7" s="13" t="str">
        <f>"=男"</f>
        <v>=男</v>
      </c>
      <c r="AJ7" s="13" t="str">
        <f>"=3"</f>
        <v>=3</v>
      </c>
      <c r="AK7" s="13" t="str">
        <f>"=女"</f>
        <v>=女</v>
      </c>
      <c r="AL7" s="13" t="str">
        <f>"=3"</f>
        <v>=3</v>
      </c>
      <c r="AN7" s="13" t="s">
        <v>11</v>
      </c>
      <c r="AO7" s="14">
        <f>(AO5*$AO$2+AO6*$AQ$2)/$AS$2</f>
        <v>0.6</v>
      </c>
      <c r="AP7" s="14">
        <f>(AP5*$AO$2+AP6*$AQ$2)/$AS$2</f>
        <v>0.4</v>
      </c>
      <c r="AQ7" s="14">
        <f>(AQ5*$AO$2+AQ6*$AQ$2)/$AS$2</f>
        <v>0</v>
      </c>
      <c r="AR7" s="14">
        <f>(AR5*$AO$2+AR6*$AQ$2)/$AS$2</f>
        <v>0</v>
      </c>
      <c r="AS7" s="14">
        <f>(AS5*$AO$2+AS6*$AQ$2)/$AS$2</f>
        <v>0</v>
      </c>
    </row>
    <row r="8" spans="2:45" ht="13.5" customHeight="1" x14ac:dyDescent="0.15">
      <c r="B8" s="6">
        <f>'生徒（事前）'!B8</f>
        <v>1</v>
      </c>
      <c r="C8" s="38">
        <v>5</v>
      </c>
      <c r="D8" s="41" t="s">
        <v>0</v>
      </c>
      <c r="E8" s="50">
        <v>334444444444</v>
      </c>
      <c r="F8" s="51" t="str">
        <f t="shared" si="0"/>
        <v>3</v>
      </c>
      <c r="G8" s="51" t="str">
        <f t="shared" si="0"/>
        <v>3</v>
      </c>
      <c r="H8" s="51" t="str">
        <f t="shared" si="0"/>
        <v>4</v>
      </c>
      <c r="I8" s="51" t="str">
        <f t="shared" si="0"/>
        <v>4</v>
      </c>
      <c r="J8" s="51" t="str">
        <f t="shared" si="0"/>
        <v>4</v>
      </c>
      <c r="K8" s="51" t="str">
        <f t="shared" si="0"/>
        <v>4</v>
      </c>
      <c r="L8" s="51" t="str">
        <f t="shared" si="0"/>
        <v>4</v>
      </c>
      <c r="M8" s="51" t="str">
        <f t="shared" si="0"/>
        <v>4</v>
      </c>
      <c r="N8" s="51" t="str">
        <f t="shared" si="0"/>
        <v>4</v>
      </c>
      <c r="O8" s="51" t="str">
        <f t="shared" si="0"/>
        <v>4</v>
      </c>
      <c r="P8" s="51" t="str">
        <f t="shared" si="0"/>
        <v>4</v>
      </c>
      <c r="Q8" s="51" t="str">
        <f t="shared" si="0"/>
        <v>4</v>
      </c>
      <c r="U8" s="133"/>
      <c r="V8" s="134"/>
      <c r="W8" s="134"/>
      <c r="X8" s="134"/>
      <c r="Y8" s="134"/>
      <c r="Z8" s="135"/>
      <c r="AA8" s="53"/>
      <c r="AB8" s="133"/>
      <c r="AC8" s="134"/>
      <c r="AD8" s="134"/>
      <c r="AE8" s="134"/>
      <c r="AF8" s="134"/>
      <c r="AG8" s="135"/>
      <c r="AI8" s="13" t="s">
        <v>3</v>
      </c>
      <c r="AJ8" s="13">
        <f>AJ3</f>
        <v>1</v>
      </c>
      <c r="AK8" s="13" t="s">
        <v>3</v>
      </c>
      <c r="AL8" s="13">
        <f>AL3</f>
        <v>1</v>
      </c>
    </row>
    <row r="9" spans="2:45" ht="13.5" customHeight="1" x14ac:dyDescent="0.15">
      <c r="B9" s="42" t="str">
        <f>'生徒（事前）'!B9</f>
        <v>単元名</v>
      </c>
      <c r="C9" s="38">
        <v>6</v>
      </c>
      <c r="D9" s="41"/>
      <c r="E9" s="50"/>
      <c r="F9" s="51"/>
      <c r="G9" s="51"/>
      <c r="H9" s="51"/>
      <c r="I9" s="51"/>
      <c r="J9" s="51"/>
      <c r="K9" s="51"/>
      <c r="L9" s="51"/>
      <c r="M9" s="51"/>
      <c r="N9" s="51"/>
      <c r="O9" s="51"/>
      <c r="P9" s="51"/>
      <c r="Q9" s="51"/>
      <c r="U9" s="133"/>
      <c r="V9" s="134"/>
      <c r="W9" s="134"/>
      <c r="X9" s="134"/>
      <c r="Y9" s="134"/>
      <c r="Z9" s="135"/>
      <c r="AA9" s="53"/>
      <c r="AB9" s="133"/>
      <c r="AC9" s="134"/>
      <c r="AD9" s="134"/>
      <c r="AE9" s="134"/>
      <c r="AF9" s="134"/>
      <c r="AG9" s="135"/>
      <c r="AI9" s="13" t="str">
        <f>"=男"</f>
        <v>=男</v>
      </c>
      <c r="AJ9" s="13" t="str">
        <f>"=2"</f>
        <v>=2</v>
      </c>
      <c r="AK9" s="13" t="str">
        <f>"=女"</f>
        <v>=女</v>
      </c>
      <c r="AL9" s="13" t="str">
        <f>"=2"</f>
        <v>=2</v>
      </c>
      <c r="AN9" s="15" t="s">
        <v>34</v>
      </c>
      <c r="AO9" s="13">
        <f>AO7*$AS$2</f>
        <v>3</v>
      </c>
      <c r="AP9" s="13">
        <f>AP7*$AS$2</f>
        <v>2</v>
      </c>
      <c r="AQ9" s="13">
        <f>AQ7*$AS$2</f>
        <v>0</v>
      </c>
      <c r="AR9" s="13">
        <f>AR7*$AS$2</f>
        <v>0</v>
      </c>
      <c r="AS9" s="13">
        <f>AS7*$AS$2</f>
        <v>0</v>
      </c>
    </row>
    <row r="10" spans="2:45" ht="13.5" customHeight="1" x14ac:dyDescent="0.15">
      <c r="B10" s="36" t="str">
        <f>'生徒（事前）'!B10</f>
        <v>１年「身近な物理現象」</v>
      </c>
      <c r="C10" s="38">
        <v>7</v>
      </c>
      <c r="D10" s="41"/>
      <c r="E10" s="50"/>
      <c r="F10" s="51"/>
      <c r="G10" s="51"/>
      <c r="H10" s="51"/>
      <c r="I10" s="51"/>
      <c r="J10" s="51"/>
      <c r="K10" s="51"/>
      <c r="L10" s="51"/>
      <c r="M10" s="51"/>
      <c r="N10" s="51"/>
      <c r="O10" s="51"/>
      <c r="P10" s="51"/>
      <c r="Q10" s="51"/>
      <c r="U10" s="133"/>
      <c r="V10" s="134"/>
      <c r="W10" s="134"/>
      <c r="X10" s="134"/>
      <c r="Y10" s="134"/>
      <c r="Z10" s="135"/>
      <c r="AA10" s="53"/>
      <c r="AB10" s="133"/>
      <c r="AC10" s="134"/>
      <c r="AD10" s="134"/>
      <c r="AE10" s="134"/>
      <c r="AF10" s="134"/>
      <c r="AG10" s="135"/>
      <c r="AI10" s="13" t="s">
        <v>3</v>
      </c>
      <c r="AJ10" s="13">
        <f>AJ3</f>
        <v>1</v>
      </c>
      <c r="AK10" s="13" t="s">
        <v>3</v>
      </c>
      <c r="AL10" s="13">
        <f>AL3</f>
        <v>1</v>
      </c>
      <c r="AN10" s="13" t="s">
        <v>35</v>
      </c>
      <c r="AO10" s="16">
        <f>IFERROR((AO9*4+AP9*3+AQ9*2+AR9)/SUM(AO9:AR9),"")</f>
        <v>3.6</v>
      </c>
    </row>
    <row r="11" spans="2:45" ht="13.5" customHeight="1" x14ac:dyDescent="0.15">
      <c r="C11" s="38">
        <v>8</v>
      </c>
      <c r="D11" s="41"/>
      <c r="E11" s="50"/>
      <c r="F11" s="51"/>
      <c r="G11" s="51"/>
      <c r="H11" s="51"/>
      <c r="I11" s="51"/>
      <c r="J11" s="51"/>
      <c r="K11" s="51"/>
      <c r="L11" s="51"/>
      <c r="M11" s="51"/>
      <c r="N11" s="51"/>
      <c r="O11" s="51"/>
      <c r="P11" s="51"/>
      <c r="Q11" s="51"/>
      <c r="U11" s="133"/>
      <c r="V11" s="134"/>
      <c r="W11" s="134"/>
      <c r="X11" s="134"/>
      <c r="Y11" s="134"/>
      <c r="Z11" s="135"/>
      <c r="AA11" s="53"/>
      <c r="AB11" s="133"/>
      <c r="AC11" s="134"/>
      <c r="AD11" s="134"/>
      <c r="AE11" s="134"/>
      <c r="AF11" s="134"/>
      <c r="AG11" s="135"/>
      <c r="AI11" s="13" t="str">
        <f>"=男"</f>
        <v>=男</v>
      </c>
      <c r="AJ11" s="13" t="str">
        <f>"=1"</f>
        <v>=1</v>
      </c>
      <c r="AK11" s="13" t="str">
        <f>"=女"</f>
        <v>=女</v>
      </c>
      <c r="AL11" s="13" t="str">
        <f>"=1"</f>
        <v>=1</v>
      </c>
    </row>
    <row r="12" spans="2:45" ht="13.5" customHeight="1" x14ac:dyDescent="0.15">
      <c r="B12" s="40" t="s">
        <v>130</v>
      </c>
      <c r="C12" s="39">
        <v>9</v>
      </c>
      <c r="D12" s="41"/>
      <c r="E12" s="50"/>
      <c r="F12" s="51"/>
      <c r="G12" s="51"/>
      <c r="H12" s="51"/>
      <c r="I12" s="51"/>
      <c r="J12" s="51"/>
      <c r="K12" s="51"/>
      <c r="L12" s="51"/>
      <c r="M12" s="51"/>
      <c r="N12" s="51"/>
      <c r="O12" s="51"/>
      <c r="P12" s="51"/>
      <c r="Q12" s="51"/>
      <c r="U12" s="133"/>
      <c r="V12" s="134"/>
      <c r="W12" s="134"/>
      <c r="X12" s="134"/>
      <c r="Y12" s="134"/>
      <c r="Z12" s="135"/>
      <c r="AA12" s="53"/>
      <c r="AB12" s="133"/>
      <c r="AC12" s="134"/>
      <c r="AD12" s="134"/>
      <c r="AE12" s="134"/>
      <c r="AF12" s="134"/>
      <c r="AG12" s="135"/>
      <c r="AI12" s="13" t="s">
        <v>3</v>
      </c>
      <c r="AJ12" s="13">
        <f>AJ3</f>
        <v>1</v>
      </c>
      <c r="AK12" s="13" t="s">
        <v>3</v>
      </c>
      <c r="AL12" s="13">
        <f>AL3</f>
        <v>1</v>
      </c>
    </row>
    <row r="13" spans="2:45" ht="13.5" customHeight="1" x14ac:dyDescent="0.15">
      <c r="B13" s="153" t="s">
        <v>133</v>
      </c>
      <c r="C13" s="39">
        <v>10</v>
      </c>
      <c r="D13" s="41"/>
      <c r="E13" s="50"/>
      <c r="F13" s="51"/>
      <c r="G13" s="51"/>
      <c r="H13" s="51"/>
      <c r="I13" s="51"/>
      <c r="J13" s="51"/>
      <c r="K13" s="51"/>
      <c r="L13" s="51"/>
      <c r="M13" s="51"/>
      <c r="N13" s="51"/>
      <c r="O13" s="51"/>
      <c r="P13" s="51"/>
      <c r="Q13" s="51"/>
      <c r="U13" s="133"/>
      <c r="V13" s="134"/>
      <c r="W13" s="134"/>
      <c r="X13" s="134"/>
      <c r="Y13" s="134"/>
      <c r="Z13" s="135"/>
      <c r="AA13" s="53"/>
      <c r="AB13" s="133"/>
      <c r="AC13" s="134"/>
      <c r="AD13" s="134"/>
      <c r="AE13" s="134"/>
      <c r="AF13" s="134"/>
      <c r="AG13" s="135"/>
      <c r="AI13" s="13" t="str">
        <f>"=男"</f>
        <v>=男</v>
      </c>
      <c r="AJ13" s="13" t="str">
        <f>"=9"</f>
        <v>=9</v>
      </c>
      <c r="AK13" s="13" t="str">
        <f>"=女"</f>
        <v>=女</v>
      </c>
      <c r="AL13" s="13" t="str">
        <f>"=9"</f>
        <v>=9</v>
      </c>
    </row>
    <row r="14" spans="2:45" ht="13.5" customHeight="1" x14ac:dyDescent="0.15">
      <c r="B14" s="153"/>
      <c r="C14" s="39">
        <v>11</v>
      </c>
      <c r="D14" s="41"/>
      <c r="E14" s="50"/>
      <c r="F14" s="51"/>
      <c r="G14" s="51"/>
      <c r="H14" s="51"/>
      <c r="I14" s="51"/>
      <c r="J14" s="51"/>
      <c r="K14" s="51"/>
      <c r="L14" s="51"/>
      <c r="M14" s="51"/>
      <c r="N14" s="51"/>
      <c r="O14" s="51"/>
      <c r="P14" s="51"/>
      <c r="Q14" s="51"/>
      <c r="U14" s="133"/>
      <c r="V14" s="134"/>
      <c r="W14" s="134"/>
      <c r="X14" s="134"/>
      <c r="Y14" s="134"/>
      <c r="Z14" s="135"/>
      <c r="AA14" s="53"/>
      <c r="AB14" s="133"/>
      <c r="AC14" s="134"/>
      <c r="AD14" s="134"/>
      <c r="AE14" s="134"/>
      <c r="AF14" s="134"/>
      <c r="AG14" s="135"/>
    </row>
    <row r="15" spans="2:45" ht="13.5" customHeight="1" x14ac:dyDescent="0.15">
      <c r="B15" s="46"/>
      <c r="C15" s="39">
        <v>12</v>
      </c>
      <c r="D15" s="41"/>
      <c r="E15" s="50"/>
      <c r="F15" s="51"/>
      <c r="G15" s="51"/>
      <c r="H15" s="51"/>
      <c r="I15" s="51"/>
      <c r="J15" s="51"/>
      <c r="K15" s="51"/>
      <c r="L15" s="51"/>
      <c r="M15" s="51"/>
      <c r="N15" s="51"/>
      <c r="O15" s="51"/>
      <c r="P15" s="51"/>
      <c r="Q15" s="51"/>
      <c r="U15" s="133"/>
      <c r="V15" s="134"/>
      <c r="W15" s="134"/>
      <c r="X15" s="134"/>
      <c r="Y15" s="134"/>
      <c r="Z15" s="135"/>
      <c r="AA15" s="53"/>
      <c r="AB15" s="133"/>
      <c r="AC15" s="134"/>
      <c r="AD15" s="134"/>
      <c r="AE15" s="134"/>
      <c r="AF15" s="134"/>
      <c r="AG15" s="135"/>
      <c r="AJ15" s="13">
        <v>2</v>
      </c>
      <c r="AL15" s="13">
        <v>2</v>
      </c>
      <c r="AM15" s="13">
        <v>4</v>
      </c>
    </row>
    <row r="16" spans="2:45" ht="13.5" customHeight="1" x14ac:dyDescent="0.15">
      <c r="B16" s="154" t="s">
        <v>134</v>
      </c>
      <c r="C16" s="39">
        <v>13</v>
      </c>
      <c r="D16" s="41"/>
      <c r="E16" s="50"/>
      <c r="F16" s="51"/>
      <c r="G16" s="51"/>
      <c r="H16" s="51"/>
      <c r="I16" s="51"/>
      <c r="J16" s="51"/>
      <c r="K16" s="51"/>
      <c r="L16" s="51"/>
      <c r="M16" s="51"/>
      <c r="N16" s="51"/>
      <c r="O16" s="51"/>
      <c r="P16" s="51"/>
      <c r="Q16" s="51"/>
      <c r="U16" s="133"/>
      <c r="V16" s="134"/>
      <c r="W16" s="134"/>
      <c r="X16" s="134"/>
      <c r="Y16" s="134"/>
      <c r="Z16" s="135"/>
      <c r="AA16" s="53"/>
      <c r="AB16" s="133"/>
      <c r="AC16" s="134"/>
      <c r="AD16" s="134"/>
      <c r="AE16" s="134"/>
      <c r="AF16" s="134"/>
      <c r="AG16" s="135"/>
      <c r="AI16" s="13" t="s">
        <v>3</v>
      </c>
      <c r="AJ16" s="13">
        <f>AJ15</f>
        <v>2</v>
      </c>
      <c r="AK16" s="13" t="s">
        <v>3</v>
      </c>
      <c r="AL16" s="13">
        <f>AL15</f>
        <v>2</v>
      </c>
      <c r="AO16" s="13" t="s">
        <v>7</v>
      </c>
      <c r="AP16" s="13" t="s">
        <v>8</v>
      </c>
      <c r="AQ16" s="13" t="s">
        <v>9</v>
      </c>
      <c r="AR16" s="13" t="s">
        <v>10</v>
      </c>
      <c r="AS16" s="13" t="s">
        <v>2</v>
      </c>
    </row>
    <row r="17" spans="2:45" ht="13.5" customHeight="1" x14ac:dyDescent="0.15">
      <c r="B17" s="154"/>
      <c r="C17" s="39">
        <v>14</v>
      </c>
      <c r="D17" s="41"/>
      <c r="E17" s="50"/>
      <c r="F17" s="51"/>
      <c r="G17" s="51"/>
      <c r="H17" s="51"/>
      <c r="I17" s="51"/>
      <c r="J17" s="51"/>
      <c r="K17" s="51"/>
      <c r="L17" s="51"/>
      <c r="M17" s="51"/>
      <c r="N17" s="51"/>
      <c r="O17" s="51"/>
      <c r="P17" s="51"/>
      <c r="Q17" s="51"/>
      <c r="U17" s="133"/>
      <c r="V17" s="134"/>
      <c r="W17" s="134"/>
      <c r="X17" s="134"/>
      <c r="Y17" s="134"/>
      <c r="Z17" s="135"/>
      <c r="AA17" s="53"/>
      <c r="AB17" s="133"/>
      <c r="AC17" s="134"/>
      <c r="AD17" s="134"/>
      <c r="AE17" s="134"/>
      <c r="AF17" s="134"/>
      <c r="AG17" s="135"/>
      <c r="AI17" s="13" t="str">
        <f>"=男"</f>
        <v>=男</v>
      </c>
      <c r="AJ17" s="13" t="str">
        <f>"=4"</f>
        <v>=4</v>
      </c>
      <c r="AK17" s="13" t="str">
        <f>"=女"</f>
        <v>=女</v>
      </c>
      <c r="AL17" s="13" t="str">
        <f>"=4"</f>
        <v>=4</v>
      </c>
      <c r="AN17" s="13" t="s">
        <v>5</v>
      </c>
      <c r="AO17" s="14">
        <f>DCOUNTA($D$3:$Q$96,AM15,AI16:AJ17)/$AO$2</f>
        <v>0.33333333333333331</v>
      </c>
      <c r="AP17" s="14">
        <f>DCOUNTA($D$3:$Q$96,AM15,AI18:AJ19)/$AO$2</f>
        <v>0.66666666666666663</v>
      </c>
      <c r="AQ17" s="14">
        <f>DCOUNTA($D$3:$Q$96,AM15,AI20:AJ21)/$AO$2</f>
        <v>0</v>
      </c>
      <c r="AR17" s="14">
        <f>DCOUNTA($D$3:$Q$96,AM15,AI22:AJ23)/$AO$2</f>
        <v>0</v>
      </c>
      <c r="AS17" s="14">
        <f>DCOUNTA($D$3:$Q$96,AM15,AI24:AJ25)/$AO$2</f>
        <v>0</v>
      </c>
    </row>
    <row r="18" spans="2:45" ht="13.5" customHeight="1" x14ac:dyDescent="0.15">
      <c r="B18" s="154"/>
      <c r="C18" s="39">
        <v>15</v>
      </c>
      <c r="D18" s="41"/>
      <c r="E18" s="50"/>
      <c r="F18" s="51"/>
      <c r="G18" s="51"/>
      <c r="H18" s="51"/>
      <c r="I18" s="51"/>
      <c r="J18" s="51"/>
      <c r="K18" s="51"/>
      <c r="L18" s="51"/>
      <c r="M18" s="51"/>
      <c r="N18" s="51"/>
      <c r="O18" s="51"/>
      <c r="P18" s="51"/>
      <c r="Q18" s="51"/>
      <c r="U18" s="133"/>
      <c r="V18" s="136" t="s">
        <v>14</v>
      </c>
      <c r="W18" s="136"/>
      <c r="X18" s="136" t="s">
        <v>16</v>
      </c>
      <c r="Y18" s="134"/>
      <c r="Z18" s="135"/>
      <c r="AA18" s="53"/>
      <c r="AB18" s="133"/>
      <c r="AC18" s="136" t="s">
        <v>19</v>
      </c>
      <c r="AD18" s="136"/>
      <c r="AE18" s="136" t="s">
        <v>21</v>
      </c>
      <c r="AF18" s="134"/>
      <c r="AG18" s="135"/>
      <c r="AI18" s="13" t="s">
        <v>3</v>
      </c>
      <c r="AJ18" s="13">
        <f>AJ15</f>
        <v>2</v>
      </c>
      <c r="AK18" s="13" t="s">
        <v>3</v>
      </c>
      <c r="AL18" s="13">
        <f>AL15</f>
        <v>2</v>
      </c>
      <c r="AN18" s="13" t="s">
        <v>6</v>
      </c>
      <c r="AO18" s="14">
        <f>DCOUNTA($D$3:$Q$96,AM15,AK16:AL17)/$AQ$2</f>
        <v>0.5</v>
      </c>
      <c r="AP18" s="14">
        <f>DCOUNTA($D$3:$Q$96,AM15,AK18:AL19)/$AQ$2</f>
        <v>0.5</v>
      </c>
      <c r="AQ18" s="14">
        <f>DCOUNTA($D$3:$Q$96,AM15,AK20:AL21)/$AQ$2</f>
        <v>0</v>
      </c>
      <c r="AR18" s="14">
        <f>DCOUNTA($D$3:$Q$96,AM15,AK22:AL23)/$AQ$2</f>
        <v>0</v>
      </c>
      <c r="AS18" s="14">
        <f>DCOUNTA($D$3:$Q$96,AM15,AK24:AL25)/$AQ$2</f>
        <v>0</v>
      </c>
    </row>
    <row r="19" spans="2:45" ht="13.5" customHeight="1" x14ac:dyDescent="0.15">
      <c r="B19" s="154"/>
      <c r="C19" s="39">
        <v>16</v>
      </c>
      <c r="D19" s="41"/>
      <c r="E19" s="50"/>
      <c r="F19" s="51"/>
      <c r="G19" s="51"/>
      <c r="H19" s="51"/>
      <c r="I19" s="51"/>
      <c r="J19" s="51"/>
      <c r="K19" s="51"/>
      <c r="L19" s="51"/>
      <c r="M19" s="51"/>
      <c r="N19" s="51"/>
      <c r="O19" s="51"/>
      <c r="P19" s="51"/>
      <c r="Q19" s="51"/>
      <c r="U19" s="137"/>
      <c r="V19" s="138" t="s">
        <v>15</v>
      </c>
      <c r="W19" s="138"/>
      <c r="X19" s="138" t="s">
        <v>17</v>
      </c>
      <c r="Y19" s="139"/>
      <c r="Z19" s="140"/>
      <c r="AA19" s="53"/>
      <c r="AB19" s="137"/>
      <c r="AC19" s="138" t="s">
        <v>20</v>
      </c>
      <c r="AD19" s="138"/>
      <c r="AE19" s="138" t="s">
        <v>22</v>
      </c>
      <c r="AF19" s="139"/>
      <c r="AG19" s="140"/>
      <c r="AI19" s="13" t="str">
        <f>"=男"</f>
        <v>=男</v>
      </c>
      <c r="AJ19" s="13" t="str">
        <f>"=3"</f>
        <v>=3</v>
      </c>
      <c r="AK19" s="13" t="str">
        <f>"=女"</f>
        <v>=女</v>
      </c>
      <c r="AL19" s="13" t="str">
        <f>"=3"</f>
        <v>=3</v>
      </c>
      <c r="AN19" s="13" t="s">
        <v>11</v>
      </c>
      <c r="AO19" s="14">
        <f>(AO17*$AO$2+AO18*$AQ$2)/$AS$2</f>
        <v>0.4</v>
      </c>
      <c r="AP19" s="14">
        <f>(AP17*$AO$2+AP18*$AQ$2)/$AS$2</f>
        <v>0.6</v>
      </c>
      <c r="AQ19" s="14">
        <f>(AQ17*$AO$2+AQ18*$AQ$2)/$AS$2</f>
        <v>0</v>
      </c>
      <c r="AR19" s="14">
        <f>(AR17*$AO$2+AR18*$AQ$2)/$AS$2</f>
        <v>0</v>
      </c>
      <c r="AS19" s="14">
        <f>(AS17*$AO$2+AS18*$AQ$2)/$AS$2</f>
        <v>0</v>
      </c>
    </row>
    <row r="20" spans="2:45" ht="13.5" customHeight="1" x14ac:dyDescent="0.15">
      <c r="B20" s="155" t="s">
        <v>135</v>
      </c>
      <c r="C20" s="39">
        <v>17</v>
      </c>
      <c r="D20" s="41"/>
      <c r="E20" s="50"/>
      <c r="F20" s="51"/>
      <c r="G20" s="51"/>
      <c r="H20" s="51"/>
      <c r="I20" s="51"/>
      <c r="J20" s="51"/>
      <c r="K20" s="51"/>
      <c r="L20" s="51"/>
      <c r="M20" s="51"/>
      <c r="N20" s="51"/>
      <c r="O20" s="51"/>
      <c r="P20" s="51"/>
      <c r="Q20" s="51"/>
      <c r="U20" s="53"/>
      <c r="V20" s="53"/>
      <c r="W20" s="53"/>
      <c r="X20" s="53"/>
      <c r="Y20" s="53"/>
      <c r="Z20" s="53"/>
      <c r="AA20" s="53"/>
      <c r="AB20" s="53"/>
      <c r="AC20" s="53"/>
      <c r="AD20" s="53"/>
      <c r="AE20" s="53"/>
      <c r="AF20" s="53"/>
      <c r="AG20" s="53"/>
      <c r="AI20" s="13" t="s">
        <v>3</v>
      </c>
      <c r="AJ20" s="13">
        <f>AJ15</f>
        <v>2</v>
      </c>
      <c r="AK20" s="13" t="s">
        <v>3</v>
      </c>
      <c r="AL20" s="13">
        <f>AL15</f>
        <v>2</v>
      </c>
    </row>
    <row r="21" spans="2:45" ht="13.5" customHeight="1" x14ac:dyDescent="0.15">
      <c r="B21" s="155"/>
      <c r="C21" s="39">
        <v>18</v>
      </c>
      <c r="D21" s="41"/>
      <c r="E21" s="50"/>
      <c r="F21" s="51"/>
      <c r="G21" s="51"/>
      <c r="H21" s="51"/>
      <c r="I21" s="51"/>
      <c r="J21" s="51"/>
      <c r="K21" s="51"/>
      <c r="L21" s="51"/>
      <c r="M21" s="51"/>
      <c r="N21" s="51"/>
      <c r="O21" s="51"/>
      <c r="P21" s="51"/>
      <c r="Q21" s="51"/>
      <c r="U21" s="157" t="s">
        <v>157</v>
      </c>
      <c r="V21" s="158"/>
      <c r="W21" s="158"/>
      <c r="X21" s="158"/>
      <c r="Y21" s="158"/>
      <c r="Z21" s="159"/>
      <c r="AA21" s="53"/>
      <c r="AB21" s="157" t="s">
        <v>158</v>
      </c>
      <c r="AC21" s="158"/>
      <c r="AD21" s="158"/>
      <c r="AE21" s="158"/>
      <c r="AF21" s="158"/>
      <c r="AG21" s="159"/>
      <c r="AI21" s="13" t="str">
        <f>"=男"</f>
        <v>=男</v>
      </c>
      <c r="AJ21" s="13" t="str">
        <f>"=2"</f>
        <v>=2</v>
      </c>
      <c r="AK21" s="13" t="str">
        <f>"=女"</f>
        <v>=女</v>
      </c>
      <c r="AL21" s="13" t="str">
        <f>"=2"</f>
        <v>=2</v>
      </c>
      <c r="AN21" s="15" t="s">
        <v>34</v>
      </c>
      <c r="AO21" s="13">
        <f>AO19*$AS$2</f>
        <v>2</v>
      </c>
      <c r="AP21" s="13">
        <f>AP19*$AS$2</f>
        <v>3</v>
      </c>
      <c r="AQ21" s="13">
        <f>AQ19*$AS$2</f>
        <v>0</v>
      </c>
      <c r="AR21" s="13">
        <f>AR19*$AS$2</f>
        <v>0</v>
      </c>
      <c r="AS21" s="13">
        <f>AS19*$AS$2</f>
        <v>0</v>
      </c>
    </row>
    <row r="22" spans="2:45" ht="13.5" customHeight="1" x14ac:dyDescent="0.15">
      <c r="B22" s="155"/>
      <c r="C22" s="39">
        <v>19</v>
      </c>
      <c r="D22" s="41"/>
      <c r="E22" s="50"/>
      <c r="F22" s="51"/>
      <c r="G22" s="51"/>
      <c r="H22" s="51"/>
      <c r="I22" s="51"/>
      <c r="J22" s="51"/>
      <c r="K22" s="51"/>
      <c r="L22" s="51"/>
      <c r="M22" s="51"/>
      <c r="N22" s="51"/>
      <c r="O22" s="51"/>
      <c r="P22" s="51"/>
      <c r="Q22" s="51"/>
      <c r="U22" s="160"/>
      <c r="V22" s="161"/>
      <c r="W22" s="161"/>
      <c r="X22" s="161"/>
      <c r="Y22" s="161"/>
      <c r="Z22" s="162"/>
      <c r="AA22" s="53"/>
      <c r="AB22" s="160"/>
      <c r="AC22" s="161"/>
      <c r="AD22" s="161"/>
      <c r="AE22" s="161"/>
      <c r="AF22" s="161"/>
      <c r="AG22" s="162"/>
      <c r="AI22" s="13" t="s">
        <v>3</v>
      </c>
      <c r="AJ22" s="13">
        <f>AJ15</f>
        <v>2</v>
      </c>
      <c r="AK22" s="13" t="s">
        <v>3</v>
      </c>
      <c r="AL22" s="13">
        <f>AL15</f>
        <v>2</v>
      </c>
      <c r="AN22" s="13" t="s">
        <v>35</v>
      </c>
      <c r="AO22" s="16">
        <f>IFERROR((AO21*4+AP21*3+AQ21*2+AR21)/SUM(AO21:AR21),"")</f>
        <v>3.4</v>
      </c>
    </row>
    <row r="23" spans="2:45" ht="13.5" customHeight="1" x14ac:dyDescent="0.15">
      <c r="B23" s="155"/>
      <c r="C23" s="39">
        <v>20</v>
      </c>
      <c r="D23" s="41"/>
      <c r="E23" s="50"/>
      <c r="F23" s="51"/>
      <c r="G23" s="51"/>
      <c r="H23" s="51"/>
      <c r="I23" s="51"/>
      <c r="J23" s="51"/>
      <c r="K23" s="51"/>
      <c r="L23" s="51"/>
      <c r="M23" s="51"/>
      <c r="N23" s="51"/>
      <c r="O23" s="51"/>
      <c r="P23" s="51"/>
      <c r="Q23" s="51"/>
      <c r="U23" s="160"/>
      <c r="V23" s="161"/>
      <c r="W23" s="161"/>
      <c r="X23" s="161"/>
      <c r="Y23" s="161"/>
      <c r="Z23" s="162"/>
      <c r="AA23" s="53"/>
      <c r="AB23" s="160"/>
      <c r="AC23" s="161"/>
      <c r="AD23" s="161"/>
      <c r="AE23" s="161"/>
      <c r="AF23" s="161"/>
      <c r="AG23" s="162"/>
      <c r="AI23" s="13" t="str">
        <f>"=男"</f>
        <v>=男</v>
      </c>
      <c r="AJ23" s="13" t="str">
        <f>"=1"</f>
        <v>=1</v>
      </c>
      <c r="AK23" s="13" t="str">
        <f>"=女"</f>
        <v>=女</v>
      </c>
      <c r="AL23" s="13" t="str">
        <f>"=1"</f>
        <v>=1</v>
      </c>
    </row>
    <row r="24" spans="2:45" ht="13.5" customHeight="1" x14ac:dyDescent="0.15">
      <c r="B24" s="47"/>
      <c r="C24" s="39">
        <v>21</v>
      </c>
      <c r="D24" s="41"/>
      <c r="E24" s="50"/>
      <c r="F24" s="51"/>
      <c r="G24" s="51"/>
      <c r="H24" s="51"/>
      <c r="I24" s="51"/>
      <c r="J24" s="51"/>
      <c r="K24" s="51"/>
      <c r="L24" s="51"/>
      <c r="M24" s="51"/>
      <c r="N24" s="51"/>
      <c r="O24" s="51"/>
      <c r="P24" s="51"/>
      <c r="Q24" s="51"/>
      <c r="U24" s="133"/>
      <c r="V24" s="134"/>
      <c r="W24" s="134"/>
      <c r="X24" s="134"/>
      <c r="Y24" s="134"/>
      <c r="Z24" s="135"/>
      <c r="AA24" s="53"/>
      <c r="AB24" s="133"/>
      <c r="AC24" s="134"/>
      <c r="AD24" s="134"/>
      <c r="AE24" s="134"/>
      <c r="AF24" s="134"/>
      <c r="AG24" s="135"/>
      <c r="AI24" s="13" t="s">
        <v>3</v>
      </c>
      <c r="AJ24" s="13">
        <f>AJ15</f>
        <v>2</v>
      </c>
      <c r="AK24" s="13" t="s">
        <v>3</v>
      </c>
      <c r="AL24" s="13">
        <f>AL15</f>
        <v>2</v>
      </c>
    </row>
    <row r="25" spans="2:45" ht="13.5" customHeight="1" x14ac:dyDescent="0.15">
      <c r="B25" s="155" t="s">
        <v>136</v>
      </c>
      <c r="C25" s="39">
        <v>22</v>
      </c>
      <c r="D25" s="41"/>
      <c r="E25" s="50"/>
      <c r="F25" s="51"/>
      <c r="G25" s="51"/>
      <c r="H25" s="51"/>
      <c r="I25" s="51"/>
      <c r="J25" s="51"/>
      <c r="K25" s="51"/>
      <c r="L25" s="51"/>
      <c r="M25" s="51"/>
      <c r="N25" s="51"/>
      <c r="O25" s="51"/>
      <c r="P25" s="51"/>
      <c r="Q25" s="51"/>
      <c r="U25" s="133"/>
      <c r="V25" s="134"/>
      <c r="W25" s="134"/>
      <c r="X25" s="134"/>
      <c r="Y25" s="134"/>
      <c r="Z25" s="135"/>
      <c r="AA25" s="53"/>
      <c r="AB25" s="133"/>
      <c r="AC25" s="134"/>
      <c r="AD25" s="134"/>
      <c r="AE25" s="134"/>
      <c r="AF25" s="134"/>
      <c r="AG25" s="135"/>
      <c r="AI25" s="13" t="str">
        <f>"=男"</f>
        <v>=男</v>
      </c>
      <c r="AJ25" s="13" t="str">
        <f>"=9"</f>
        <v>=9</v>
      </c>
      <c r="AK25" s="13" t="str">
        <f>"=女"</f>
        <v>=女</v>
      </c>
      <c r="AL25" s="13" t="str">
        <f>"=9"</f>
        <v>=9</v>
      </c>
    </row>
    <row r="26" spans="2:45" ht="13.5" customHeight="1" x14ac:dyDescent="0.15">
      <c r="B26" s="155"/>
      <c r="C26" s="39">
        <v>23</v>
      </c>
      <c r="D26" s="41"/>
      <c r="E26" s="50"/>
      <c r="F26" s="51"/>
      <c r="G26" s="51"/>
      <c r="H26" s="51"/>
      <c r="I26" s="51"/>
      <c r="J26" s="51"/>
      <c r="K26" s="51"/>
      <c r="L26" s="51"/>
      <c r="M26" s="51"/>
      <c r="N26" s="51"/>
      <c r="O26" s="51"/>
      <c r="P26" s="51"/>
      <c r="Q26" s="51"/>
      <c r="U26" s="133"/>
      <c r="V26" s="134"/>
      <c r="W26" s="134"/>
      <c r="X26" s="134"/>
      <c r="Y26" s="134"/>
      <c r="Z26" s="135"/>
      <c r="AA26" s="53"/>
      <c r="AB26" s="133"/>
      <c r="AC26" s="134"/>
      <c r="AD26" s="134"/>
      <c r="AE26" s="134"/>
      <c r="AF26" s="134"/>
      <c r="AG26" s="135"/>
    </row>
    <row r="27" spans="2:45" ht="13.5" customHeight="1" x14ac:dyDescent="0.15">
      <c r="B27" s="156"/>
      <c r="C27" s="39">
        <v>24</v>
      </c>
      <c r="D27" s="41"/>
      <c r="E27" s="50"/>
      <c r="F27" s="51"/>
      <c r="G27" s="51"/>
      <c r="H27" s="51"/>
      <c r="I27" s="51"/>
      <c r="J27" s="51"/>
      <c r="K27" s="51"/>
      <c r="L27" s="51"/>
      <c r="M27" s="51"/>
      <c r="N27" s="51"/>
      <c r="O27" s="51"/>
      <c r="P27" s="51"/>
      <c r="Q27" s="51"/>
      <c r="U27" s="133"/>
      <c r="V27" s="134"/>
      <c r="W27" s="134"/>
      <c r="X27" s="134"/>
      <c r="Y27" s="134"/>
      <c r="Z27" s="135"/>
      <c r="AA27" s="53"/>
      <c r="AB27" s="133"/>
      <c r="AC27" s="134"/>
      <c r="AD27" s="134"/>
      <c r="AE27" s="134"/>
      <c r="AF27" s="134"/>
      <c r="AG27" s="135"/>
      <c r="AJ27" s="13">
        <v>3</v>
      </c>
      <c r="AL27" s="13">
        <v>3</v>
      </c>
      <c r="AM27" s="13">
        <v>5</v>
      </c>
    </row>
    <row r="28" spans="2:45" ht="13.5" customHeight="1" x14ac:dyDescent="0.15">
      <c r="B28" s="49"/>
      <c r="C28" s="39">
        <v>25</v>
      </c>
      <c r="D28" s="41"/>
      <c r="E28" s="50"/>
      <c r="F28" s="51"/>
      <c r="G28" s="51"/>
      <c r="H28" s="51"/>
      <c r="I28" s="51"/>
      <c r="J28" s="51"/>
      <c r="K28" s="51"/>
      <c r="L28" s="51"/>
      <c r="M28" s="51"/>
      <c r="N28" s="51"/>
      <c r="O28" s="51"/>
      <c r="P28" s="51"/>
      <c r="Q28" s="51"/>
      <c r="U28" s="133"/>
      <c r="V28" s="134"/>
      <c r="W28" s="134"/>
      <c r="X28" s="134"/>
      <c r="Y28" s="134"/>
      <c r="Z28" s="135"/>
      <c r="AA28" s="53"/>
      <c r="AB28" s="133"/>
      <c r="AC28" s="134"/>
      <c r="AD28" s="134"/>
      <c r="AE28" s="134"/>
      <c r="AF28" s="134"/>
      <c r="AG28" s="135"/>
      <c r="AI28" s="13" t="s">
        <v>3</v>
      </c>
      <c r="AJ28" s="13">
        <f>AJ27</f>
        <v>3</v>
      </c>
      <c r="AK28" s="13" t="s">
        <v>3</v>
      </c>
      <c r="AL28" s="13">
        <f>AL27</f>
        <v>3</v>
      </c>
      <c r="AO28" s="13" t="s">
        <v>7</v>
      </c>
      <c r="AP28" s="13" t="s">
        <v>8</v>
      </c>
      <c r="AQ28" s="13" t="s">
        <v>9</v>
      </c>
      <c r="AR28" s="13" t="s">
        <v>10</v>
      </c>
      <c r="AS28" s="13" t="s">
        <v>2</v>
      </c>
    </row>
    <row r="29" spans="2:45" ht="13.5" customHeight="1" x14ac:dyDescent="0.15">
      <c r="C29" s="38">
        <v>26</v>
      </c>
      <c r="D29" s="41"/>
      <c r="E29" s="50"/>
      <c r="F29" s="51"/>
      <c r="G29" s="51"/>
      <c r="H29" s="51"/>
      <c r="I29" s="51"/>
      <c r="J29" s="51"/>
      <c r="K29" s="51"/>
      <c r="L29" s="51"/>
      <c r="M29" s="51"/>
      <c r="N29" s="51"/>
      <c r="O29" s="51"/>
      <c r="P29" s="51"/>
      <c r="Q29" s="51"/>
      <c r="U29" s="133"/>
      <c r="V29" s="134"/>
      <c r="W29" s="134"/>
      <c r="X29" s="134"/>
      <c r="Y29" s="134"/>
      <c r="Z29" s="135"/>
      <c r="AA29" s="53"/>
      <c r="AB29" s="133"/>
      <c r="AC29" s="134"/>
      <c r="AD29" s="134"/>
      <c r="AE29" s="134"/>
      <c r="AF29" s="134"/>
      <c r="AG29" s="135"/>
      <c r="AI29" s="13" t="str">
        <f>"=男"</f>
        <v>=男</v>
      </c>
      <c r="AJ29" s="13" t="str">
        <f>"=4"</f>
        <v>=4</v>
      </c>
      <c r="AK29" s="13" t="str">
        <f>"=女"</f>
        <v>=女</v>
      </c>
      <c r="AL29" s="13" t="str">
        <f>"=4"</f>
        <v>=4</v>
      </c>
      <c r="AN29" s="13" t="s">
        <v>5</v>
      </c>
      <c r="AO29" s="14">
        <f>DCOUNTA($D$3:$Q$96,AM27,AI28:AJ29)/$AO$2</f>
        <v>1</v>
      </c>
      <c r="AP29" s="14">
        <f>DCOUNTA($D$3:$Q$96,AM27,AI30:AJ31)/$AO$2</f>
        <v>0</v>
      </c>
      <c r="AQ29" s="14">
        <f>DCOUNTA($D$3:$Q$96,AM27,AI32:AJ33)/$AO$2</f>
        <v>0</v>
      </c>
      <c r="AR29" s="14">
        <f>DCOUNTA($D$3:$Q$96,AM27,AI34:AJ35)/$AO$2</f>
        <v>0</v>
      </c>
      <c r="AS29" s="14">
        <f>DCOUNTA($D$3:$Q$96,AM27,AI36:AJ37)/$AO$2</f>
        <v>0</v>
      </c>
    </row>
    <row r="30" spans="2:45" ht="13.5" customHeight="1" x14ac:dyDescent="0.15">
      <c r="C30" s="38">
        <v>27</v>
      </c>
      <c r="D30" s="41"/>
      <c r="E30" s="50"/>
      <c r="F30" s="51"/>
      <c r="G30" s="51"/>
      <c r="H30" s="51"/>
      <c r="I30" s="51"/>
      <c r="J30" s="51"/>
      <c r="K30" s="51"/>
      <c r="L30" s="51"/>
      <c r="M30" s="51"/>
      <c r="N30" s="51"/>
      <c r="O30" s="51"/>
      <c r="P30" s="51"/>
      <c r="Q30" s="51"/>
      <c r="U30" s="133"/>
      <c r="V30" s="134"/>
      <c r="W30" s="134"/>
      <c r="X30" s="134"/>
      <c r="Y30" s="134"/>
      <c r="Z30" s="135"/>
      <c r="AA30" s="53"/>
      <c r="AB30" s="133"/>
      <c r="AC30" s="134"/>
      <c r="AD30" s="134"/>
      <c r="AE30" s="134"/>
      <c r="AF30" s="134"/>
      <c r="AG30" s="135"/>
      <c r="AI30" s="13" t="s">
        <v>3</v>
      </c>
      <c r="AJ30" s="13">
        <f>AJ27</f>
        <v>3</v>
      </c>
      <c r="AK30" s="13" t="s">
        <v>3</v>
      </c>
      <c r="AL30" s="13">
        <f>AL27</f>
        <v>3</v>
      </c>
      <c r="AN30" s="13" t="s">
        <v>6</v>
      </c>
      <c r="AO30" s="14">
        <f>DCOUNTA($D$3:$Q$96,AM27,AK28:AL29)/$AQ$2</f>
        <v>0</v>
      </c>
      <c r="AP30" s="14">
        <f>DCOUNTA($D$3:$Q$96,AM27,AK30:AL31)/$AQ$2</f>
        <v>1</v>
      </c>
      <c r="AQ30" s="14">
        <f>DCOUNTA($D$3:$Q$96,AM27,AK32:AL33)/$AQ$2</f>
        <v>0</v>
      </c>
      <c r="AR30" s="14">
        <f>DCOUNTA($D$3:$Q$96,AM27,AK34:AL35)/$AQ$2</f>
        <v>0</v>
      </c>
      <c r="AS30" s="14">
        <f>DCOUNTA($D$3:$Q$96,AM27,AK36:AL37)/$AQ$2</f>
        <v>0</v>
      </c>
    </row>
    <row r="31" spans="2:45" ht="13.5" customHeight="1" x14ac:dyDescent="0.15">
      <c r="C31" s="38">
        <v>28</v>
      </c>
      <c r="D31" s="41"/>
      <c r="E31" s="50"/>
      <c r="F31" s="51"/>
      <c r="G31" s="51"/>
      <c r="H31" s="51"/>
      <c r="I31" s="51"/>
      <c r="J31" s="51"/>
      <c r="K31" s="51"/>
      <c r="L31" s="51"/>
      <c r="M31" s="51"/>
      <c r="N31" s="51"/>
      <c r="O31" s="51"/>
      <c r="P31" s="51"/>
      <c r="Q31" s="51"/>
      <c r="U31" s="133"/>
      <c r="V31" s="134"/>
      <c r="W31" s="134"/>
      <c r="X31" s="134"/>
      <c r="Y31" s="134"/>
      <c r="Z31" s="135"/>
      <c r="AA31" s="53"/>
      <c r="AB31" s="133"/>
      <c r="AC31" s="134"/>
      <c r="AD31" s="134"/>
      <c r="AE31" s="134"/>
      <c r="AF31" s="134"/>
      <c r="AG31" s="135"/>
      <c r="AI31" s="13" t="str">
        <f>"=男"</f>
        <v>=男</v>
      </c>
      <c r="AJ31" s="13" t="str">
        <f>"=3"</f>
        <v>=3</v>
      </c>
      <c r="AK31" s="13" t="str">
        <f>"=女"</f>
        <v>=女</v>
      </c>
      <c r="AL31" s="13" t="str">
        <f>"=3"</f>
        <v>=3</v>
      </c>
      <c r="AN31" s="13" t="s">
        <v>11</v>
      </c>
      <c r="AO31" s="14">
        <f>(AO29*$AO$2+AO30*$AQ$2)/$AS$2</f>
        <v>0.6</v>
      </c>
      <c r="AP31" s="14">
        <f>(AP29*$AO$2+AP30*$AQ$2)/$AS$2</f>
        <v>0.4</v>
      </c>
      <c r="AQ31" s="14">
        <f>(AQ29*$AO$2+AQ30*$AQ$2)/$AS$2</f>
        <v>0</v>
      </c>
      <c r="AR31" s="14">
        <f>(AR29*$AO$2+AR30*$AQ$2)/$AS$2</f>
        <v>0</v>
      </c>
      <c r="AS31" s="14">
        <f>(AS29*$AO$2+AS30*$AQ$2)/$AS$2</f>
        <v>0</v>
      </c>
    </row>
    <row r="32" spans="2:45" ht="13.5" customHeight="1" x14ac:dyDescent="0.15">
      <c r="C32" s="38">
        <v>29</v>
      </c>
      <c r="D32" s="41"/>
      <c r="E32" s="50"/>
      <c r="F32" s="51"/>
      <c r="G32" s="51"/>
      <c r="H32" s="51"/>
      <c r="I32" s="51"/>
      <c r="J32" s="51"/>
      <c r="K32" s="51"/>
      <c r="L32" s="51"/>
      <c r="M32" s="51"/>
      <c r="N32" s="51"/>
      <c r="O32" s="51"/>
      <c r="P32" s="51"/>
      <c r="Q32" s="51"/>
      <c r="U32" s="133"/>
      <c r="V32" s="134"/>
      <c r="W32" s="134"/>
      <c r="X32" s="134"/>
      <c r="Y32" s="134"/>
      <c r="Z32" s="135"/>
      <c r="AA32" s="53"/>
      <c r="AB32" s="133"/>
      <c r="AC32" s="134"/>
      <c r="AD32" s="134"/>
      <c r="AE32" s="134"/>
      <c r="AF32" s="134"/>
      <c r="AG32" s="135"/>
      <c r="AI32" s="13" t="s">
        <v>3</v>
      </c>
      <c r="AJ32" s="13">
        <f>AJ27</f>
        <v>3</v>
      </c>
      <c r="AK32" s="13" t="s">
        <v>3</v>
      </c>
      <c r="AL32" s="13">
        <f>AL27</f>
        <v>3</v>
      </c>
    </row>
    <row r="33" spans="3:45" ht="13.5" customHeight="1" x14ac:dyDescent="0.15">
      <c r="C33" s="38">
        <v>30</v>
      </c>
      <c r="D33" s="41"/>
      <c r="E33" s="50"/>
      <c r="F33" s="51"/>
      <c r="G33" s="51"/>
      <c r="H33" s="51"/>
      <c r="I33" s="51"/>
      <c r="J33" s="51"/>
      <c r="K33" s="51"/>
      <c r="L33" s="51"/>
      <c r="M33" s="51"/>
      <c r="N33" s="51"/>
      <c r="O33" s="51"/>
      <c r="P33" s="51"/>
      <c r="Q33" s="51"/>
      <c r="U33" s="133"/>
      <c r="V33" s="134"/>
      <c r="W33" s="134"/>
      <c r="X33" s="134"/>
      <c r="Y33" s="134"/>
      <c r="Z33" s="135"/>
      <c r="AA33" s="53"/>
      <c r="AB33" s="133"/>
      <c r="AC33" s="134"/>
      <c r="AD33" s="134"/>
      <c r="AE33" s="134"/>
      <c r="AF33" s="134"/>
      <c r="AG33" s="135"/>
      <c r="AI33" s="13" t="str">
        <f>"=男"</f>
        <v>=男</v>
      </c>
      <c r="AJ33" s="13" t="str">
        <f>"=2"</f>
        <v>=2</v>
      </c>
      <c r="AK33" s="13" t="str">
        <f>"=女"</f>
        <v>=女</v>
      </c>
      <c r="AL33" s="13" t="str">
        <f>"=2"</f>
        <v>=2</v>
      </c>
      <c r="AN33" s="15" t="s">
        <v>34</v>
      </c>
      <c r="AO33" s="13">
        <f>AO31*$AS$2</f>
        <v>3</v>
      </c>
      <c r="AP33" s="13">
        <f>AP31*$AS$2</f>
        <v>2</v>
      </c>
      <c r="AQ33" s="13">
        <f>AQ31*$AS$2</f>
        <v>0</v>
      </c>
      <c r="AR33" s="13">
        <f>AR31*$AS$2</f>
        <v>0</v>
      </c>
      <c r="AS33" s="13">
        <f>AS31*$AS$2</f>
        <v>0</v>
      </c>
    </row>
    <row r="34" spans="3:45" ht="13.5" customHeight="1" x14ac:dyDescent="0.15">
      <c r="C34" s="38">
        <v>31</v>
      </c>
      <c r="D34" s="41"/>
      <c r="E34" s="50"/>
      <c r="F34" s="51" t="str">
        <f t="shared" ref="F34:Q35" si="1">MID($E34,F$3,1)</f>
        <v/>
      </c>
      <c r="G34" s="51" t="str">
        <f t="shared" si="1"/>
        <v/>
      </c>
      <c r="H34" s="51" t="str">
        <f t="shared" si="1"/>
        <v/>
      </c>
      <c r="I34" s="51" t="str">
        <f t="shared" si="1"/>
        <v/>
      </c>
      <c r="J34" s="51" t="str">
        <f t="shared" si="1"/>
        <v/>
      </c>
      <c r="K34" s="51" t="str">
        <f t="shared" si="1"/>
        <v/>
      </c>
      <c r="L34" s="51" t="str">
        <f t="shared" si="1"/>
        <v/>
      </c>
      <c r="M34" s="51" t="str">
        <f t="shared" si="1"/>
        <v/>
      </c>
      <c r="N34" s="51" t="str">
        <f t="shared" si="1"/>
        <v/>
      </c>
      <c r="O34" s="51" t="str">
        <f t="shared" si="1"/>
        <v/>
      </c>
      <c r="P34" s="51" t="str">
        <f t="shared" si="1"/>
        <v/>
      </c>
      <c r="Q34" s="51" t="str">
        <f t="shared" si="1"/>
        <v/>
      </c>
      <c r="U34" s="133"/>
      <c r="V34" s="136" t="s">
        <v>23</v>
      </c>
      <c r="W34" s="136"/>
      <c r="X34" s="136" t="s">
        <v>25</v>
      </c>
      <c r="Y34" s="134"/>
      <c r="Z34" s="135"/>
      <c r="AA34" s="53"/>
      <c r="AB34" s="133"/>
      <c r="AC34" s="136" t="s">
        <v>19</v>
      </c>
      <c r="AD34" s="136"/>
      <c r="AE34" s="136" t="s">
        <v>21</v>
      </c>
      <c r="AF34" s="134"/>
      <c r="AG34" s="135"/>
      <c r="AI34" s="13" t="s">
        <v>3</v>
      </c>
      <c r="AJ34" s="13">
        <f>AJ27</f>
        <v>3</v>
      </c>
      <c r="AK34" s="13" t="s">
        <v>3</v>
      </c>
      <c r="AL34" s="13">
        <f>AL27</f>
        <v>3</v>
      </c>
      <c r="AN34" s="13" t="s">
        <v>35</v>
      </c>
      <c r="AO34" s="16">
        <f>IFERROR((AO33*4+AP33*3+AQ33*2+AR33)/SUM(AO33:AR33),"")</f>
        <v>3.6</v>
      </c>
    </row>
    <row r="35" spans="3:45" ht="13.5" customHeight="1" x14ac:dyDescent="0.15">
      <c r="C35" s="38">
        <v>32</v>
      </c>
      <c r="D35" s="41"/>
      <c r="E35" s="50"/>
      <c r="F35" s="51" t="str">
        <f t="shared" si="1"/>
        <v/>
      </c>
      <c r="G35" s="51" t="str">
        <f t="shared" si="1"/>
        <v/>
      </c>
      <c r="H35" s="51" t="str">
        <f t="shared" si="1"/>
        <v/>
      </c>
      <c r="I35" s="51" t="str">
        <f t="shared" si="1"/>
        <v/>
      </c>
      <c r="J35" s="51" t="str">
        <f t="shared" si="1"/>
        <v/>
      </c>
      <c r="K35" s="51" t="str">
        <f t="shared" si="1"/>
        <v/>
      </c>
      <c r="L35" s="51" t="str">
        <f t="shared" si="1"/>
        <v/>
      </c>
      <c r="M35" s="51" t="str">
        <f t="shared" si="1"/>
        <v/>
      </c>
      <c r="N35" s="51" t="str">
        <f t="shared" si="1"/>
        <v/>
      </c>
      <c r="O35" s="51" t="str">
        <f t="shared" si="1"/>
        <v/>
      </c>
      <c r="P35" s="51" t="str">
        <f t="shared" si="1"/>
        <v/>
      </c>
      <c r="Q35" s="51" t="str">
        <f t="shared" si="1"/>
        <v/>
      </c>
      <c r="U35" s="137"/>
      <c r="V35" s="138" t="s">
        <v>24</v>
      </c>
      <c r="W35" s="138"/>
      <c r="X35" s="138" t="s">
        <v>26</v>
      </c>
      <c r="Y35" s="139"/>
      <c r="Z35" s="140"/>
      <c r="AA35" s="53"/>
      <c r="AB35" s="137"/>
      <c r="AC35" s="138" t="s">
        <v>20</v>
      </c>
      <c r="AD35" s="138"/>
      <c r="AE35" s="138" t="s">
        <v>22</v>
      </c>
      <c r="AF35" s="139"/>
      <c r="AG35" s="140"/>
      <c r="AI35" s="13" t="str">
        <f>"=男"</f>
        <v>=男</v>
      </c>
      <c r="AJ35" s="13" t="str">
        <f>"=1"</f>
        <v>=1</v>
      </c>
      <c r="AK35" s="13" t="str">
        <f>"=女"</f>
        <v>=女</v>
      </c>
      <c r="AL35" s="13" t="str">
        <f>"=1"</f>
        <v>=1</v>
      </c>
    </row>
    <row r="36" spans="3:45" ht="13.5" customHeight="1" x14ac:dyDescent="0.15">
      <c r="C36" s="38">
        <v>33</v>
      </c>
      <c r="D36" s="41"/>
      <c r="E36" s="50"/>
      <c r="F36" s="51" t="str">
        <f t="shared" ref="F36:Q51" si="2">MID($E36,F$3,1)</f>
        <v/>
      </c>
      <c r="G36" s="51" t="str">
        <f t="shared" si="2"/>
        <v/>
      </c>
      <c r="H36" s="51" t="str">
        <f t="shared" si="2"/>
        <v/>
      </c>
      <c r="I36" s="51" t="str">
        <f t="shared" si="2"/>
        <v/>
      </c>
      <c r="J36" s="51" t="str">
        <f t="shared" si="2"/>
        <v/>
      </c>
      <c r="K36" s="51" t="str">
        <f t="shared" si="2"/>
        <v/>
      </c>
      <c r="L36" s="51" t="str">
        <f t="shared" si="2"/>
        <v/>
      </c>
      <c r="M36" s="51" t="str">
        <f t="shared" si="2"/>
        <v/>
      </c>
      <c r="N36" s="51" t="str">
        <f t="shared" si="2"/>
        <v/>
      </c>
      <c r="O36" s="51" t="str">
        <f t="shared" si="2"/>
        <v/>
      </c>
      <c r="P36" s="51" t="str">
        <f t="shared" si="2"/>
        <v/>
      </c>
      <c r="Q36" s="51" t="str">
        <f t="shared" si="2"/>
        <v/>
      </c>
      <c r="U36" s="53"/>
      <c r="V36" s="53"/>
      <c r="W36" s="53"/>
      <c r="X36" s="53"/>
      <c r="Y36" s="53"/>
      <c r="Z36" s="53"/>
      <c r="AA36" s="53"/>
      <c r="AB36" s="53"/>
      <c r="AC36" s="53"/>
      <c r="AD36" s="53"/>
      <c r="AE36" s="53"/>
      <c r="AF36" s="53"/>
      <c r="AG36" s="53"/>
      <c r="AI36" s="13" t="s">
        <v>3</v>
      </c>
      <c r="AJ36" s="13">
        <f>AJ27</f>
        <v>3</v>
      </c>
      <c r="AK36" s="13" t="s">
        <v>3</v>
      </c>
      <c r="AL36" s="13">
        <f>AL27</f>
        <v>3</v>
      </c>
    </row>
    <row r="37" spans="3:45" ht="13.5" customHeight="1" x14ac:dyDescent="0.15">
      <c r="C37" s="38">
        <v>34</v>
      </c>
      <c r="D37" s="41"/>
      <c r="E37" s="50"/>
      <c r="F37" s="51" t="str">
        <f t="shared" si="2"/>
        <v/>
      </c>
      <c r="G37" s="51" t="str">
        <f t="shared" si="2"/>
        <v/>
      </c>
      <c r="H37" s="51" t="str">
        <f t="shared" si="2"/>
        <v/>
      </c>
      <c r="I37" s="51" t="str">
        <f t="shared" si="2"/>
        <v/>
      </c>
      <c r="J37" s="51" t="str">
        <f t="shared" si="2"/>
        <v/>
      </c>
      <c r="K37" s="51" t="str">
        <f t="shared" si="2"/>
        <v/>
      </c>
      <c r="L37" s="51" t="str">
        <f t="shared" si="2"/>
        <v/>
      </c>
      <c r="M37" s="51" t="str">
        <f t="shared" si="2"/>
        <v/>
      </c>
      <c r="N37" s="51" t="str">
        <f t="shared" si="2"/>
        <v/>
      </c>
      <c r="O37" s="51" t="str">
        <f t="shared" si="2"/>
        <v/>
      </c>
      <c r="P37" s="51" t="str">
        <f t="shared" si="2"/>
        <v/>
      </c>
      <c r="Q37" s="51" t="str">
        <f t="shared" si="2"/>
        <v/>
      </c>
      <c r="U37" s="157" t="s">
        <v>27</v>
      </c>
      <c r="V37" s="158"/>
      <c r="W37" s="158"/>
      <c r="X37" s="158"/>
      <c r="Y37" s="158"/>
      <c r="Z37" s="159"/>
      <c r="AA37" s="141"/>
      <c r="AB37" s="157" t="s">
        <v>28</v>
      </c>
      <c r="AC37" s="158"/>
      <c r="AD37" s="158"/>
      <c r="AE37" s="158"/>
      <c r="AF37" s="158"/>
      <c r="AG37" s="159"/>
      <c r="AI37" s="13" t="str">
        <f>"=男"</f>
        <v>=男</v>
      </c>
      <c r="AJ37" s="13" t="str">
        <f>"=9"</f>
        <v>=9</v>
      </c>
      <c r="AK37" s="13" t="str">
        <f>"=女"</f>
        <v>=女</v>
      </c>
      <c r="AL37" s="13" t="str">
        <f>"=9"</f>
        <v>=9</v>
      </c>
    </row>
    <row r="38" spans="3:45" ht="13.5" customHeight="1" x14ac:dyDescent="0.15">
      <c r="C38" s="38">
        <v>35</v>
      </c>
      <c r="D38" s="41"/>
      <c r="E38" s="50"/>
      <c r="F38" s="51" t="str">
        <f t="shared" si="2"/>
        <v/>
      </c>
      <c r="G38" s="51"/>
      <c r="H38" s="51" t="str">
        <f t="shared" si="2"/>
        <v/>
      </c>
      <c r="I38" s="51" t="str">
        <f t="shared" si="2"/>
        <v/>
      </c>
      <c r="J38" s="51" t="str">
        <f t="shared" si="2"/>
        <v/>
      </c>
      <c r="K38" s="51" t="str">
        <f t="shared" si="2"/>
        <v/>
      </c>
      <c r="L38" s="51" t="str">
        <f t="shared" si="2"/>
        <v/>
      </c>
      <c r="M38" s="51" t="str">
        <f t="shared" si="2"/>
        <v/>
      </c>
      <c r="N38" s="51" t="str">
        <f t="shared" si="2"/>
        <v/>
      </c>
      <c r="O38" s="51" t="str">
        <f t="shared" si="2"/>
        <v/>
      </c>
      <c r="P38" s="51" t="str">
        <f t="shared" si="2"/>
        <v/>
      </c>
      <c r="Q38" s="51" t="str">
        <f t="shared" si="2"/>
        <v/>
      </c>
      <c r="U38" s="160"/>
      <c r="V38" s="161"/>
      <c r="W38" s="161"/>
      <c r="X38" s="161"/>
      <c r="Y38" s="161"/>
      <c r="Z38" s="162"/>
      <c r="AA38" s="53"/>
      <c r="AB38" s="160"/>
      <c r="AC38" s="161"/>
      <c r="AD38" s="161"/>
      <c r="AE38" s="161"/>
      <c r="AF38" s="161"/>
      <c r="AG38" s="162"/>
    </row>
    <row r="39" spans="3:45" ht="13.5" customHeight="1" x14ac:dyDescent="0.15">
      <c r="C39" s="38">
        <v>36</v>
      </c>
      <c r="D39" s="41"/>
      <c r="E39" s="50"/>
      <c r="F39" s="51" t="str">
        <f t="shared" si="2"/>
        <v/>
      </c>
      <c r="G39" s="51" t="str">
        <f t="shared" si="2"/>
        <v/>
      </c>
      <c r="H39" s="51" t="str">
        <f t="shared" si="2"/>
        <v/>
      </c>
      <c r="I39" s="51" t="str">
        <f t="shared" si="2"/>
        <v/>
      </c>
      <c r="J39" s="51" t="str">
        <f t="shared" si="2"/>
        <v/>
      </c>
      <c r="K39" s="51" t="str">
        <f t="shared" si="2"/>
        <v/>
      </c>
      <c r="L39" s="51" t="str">
        <f t="shared" si="2"/>
        <v/>
      </c>
      <c r="M39" s="51" t="str">
        <f t="shared" si="2"/>
        <v/>
      </c>
      <c r="N39" s="51" t="str">
        <f t="shared" si="2"/>
        <v/>
      </c>
      <c r="O39" s="51" t="str">
        <f t="shared" si="2"/>
        <v/>
      </c>
      <c r="P39" s="51" t="str">
        <f t="shared" si="2"/>
        <v/>
      </c>
      <c r="Q39" s="51" t="str">
        <f t="shared" si="2"/>
        <v/>
      </c>
      <c r="U39" s="160"/>
      <c r="V39" s="161"/>
      <c r="W39" s="161"/>
      <c r="X39" s="161"/>
      <c r="Y39" s="161"/>
      <c r="Z39" s="162"/>
      <c r="AA39" s="53"/>
      <c r="AB39" s="160"/>
      <c r="AC39" s="161"/>
      <c r="AD39" s="161"/>
      <c r="AE39" s="161"/>
      <c r="AF39" s="161"/>
      <c r="AG39" s="162"/>
      <c r="AJ39" s="13">
        <v>4</v>
      </c>
      <c r="AL39" s="13">
        <v>4</v>
      </c>
      <c r="AM39" s="13">
        <v>6</v>
      </c>
    </row>
    <row r="40" spans="3:45" ht="13.5" customHeight="1" x14ac:dyDescent="0.15">
      <c r="C40" s="38">
        <v>37</v>
      </c>
      <c r="D40" s="41"/>
      <c r="E40" s="50"/>
      <c r="F40" s="51" t="str">
        <f t="shared" si="2"/>
        <v/>
      </c>
      <c r="G40" s="51" t="str">
        <f t="shared" si="2"/>
        <v/>
      </c>
      <c r="H40" s="51" t="str">
        <f t="shared" si="2"/>
        <v/>
      </c>
      <c r="I40" s="51" t="str">
        <f t="shared" si="2"/>
        <v/>
      </c>
      <c r="J40" s="51" t="str">
        <f t="shared" si="2"/>
        <v/>
      </c>
      <c r="K40" s="51" t="str">
        <f t="shared" si="2"/>
        <v/>
      </c>
      <c r="L40" s="51" t="str">
        <f t="shared" si="2"/>
        <v/>
      </c>
      <c r="M40" s="51" t="str">
        <f t="shared" si="2"/>
        <v/>
      </c>
      <c r="N40" s="51" t="str">
        <f t="shared" si="2"/>
        <v/>
      </c>
      <c r="O40" s="51" t="str">
        <f t="shared" si="2"/>
        <v/>
      </c>
      <c r="P40" s="51" t="str">
        <f t="shared" si="2"/>
        <v/>
      </c>
      <c r="Q40" s="51" t="str">
        <f t="shared" si="2"/>
        <v/>
      </c>
      <c r="U40" s="133"/>
      <c r="V40" s="134"/>
      <c r="W40" s="134"/>
      <c r="X40" s="134"/>
      <c r="Y40" s="134"/>
      <c r="Z40" s="135"/>
      <c r="AA40" s="53"/>
      <c r="AB40" s="133"/>
      <c r="AC40" s="134"/>
      <c r="AD40" s="134"/>
      <c r="AE40" s="134"/>
      <c r="AF40" s="134"/>
      <c r="AG40" s="135"/>
      <c r="AI40" s="13" t="s">
        <v>3</v>
      </c>
      <c r="AJ40" s="13">
        <f>AJ39</f>
        <v>4</v>
      </c>
      <c r="AK40" s="13" t="s">
        <v>3</v>
      </c>
      <c r="AL40" s="13">
        <f>AL39</f>
        <v>4</v>
      </c>
      <c r="AO40" s="13" t="s">
        <v>7</v>
      </c>
      <c r="AP40" s="13" t="s">
        <v>8</v>
      </c>
      <c r="AQ40" s="13" t="s">
        <v>9</v>
      </c>
      <c r="AR40" s="13" t="s">
        <v>10</v>
      </c>
      <c r="AS40" s="13" t="s">
        <v>2</v>
      </c>
    </row>
    <row r="41" spans="3:45" ht="13.5" customHeight="1" x14ac:dyDescent="0.15">
      <c r="C41" s="38">
        <v>38</v>
      </c>
      <c r="D41" s="41"/>
      <c r="E41" s="50"/>
      <c r="F41" s="51" t="str">
        <f t="shared" si="2"/>
        <v/>
      </c>
      <c r="G41" s="51" t="str">
        <f t="shared" si="2"/>
        <v/>
      </c>
      <c r="H41" s="51" t="str">
        <f t="shared" si="2"/>
        <v/>
      </c>
      <c r="I41" s="51" t="str">
        <f t="shared" si="2"/>
        <v/>
      </c>
      <c r="J41" s="51" t="str">
        <f t="shared" si="2"/>
        <v/>
      </c>
      <c r="K41" s="51" t="str">
        <f t="shared" si="2"/>
        <v/>
      </c>
      <c r="L41" s="51" t="str">
        <f t="shared" si="2"/>
        <v/>
      </c>
      <c r="M41" s="51" t="str">
        <f t="shared" si="2"/>
        <v/>
      </c>
      <c r="N41" s="51" t="str">
        <f t="shared" si="2"/>
        <v/>
      </c>
      <c r="O41" s="51" t="str">
        <f t="shared" si="2"/>
        <v/>
      </c>
      <c r="P41" s="51" t="str">
        <f t="shared" si="2"/>
        <v/>
      </c>
      <c r="Q41" s="51" t="str">
        <f t="shared" si="2"/>
        <v/>
      </c>
      <c r="U41" s="133"/>
      <c r="V41" s="134"/>
      <c r="W41" s="134"/>
      <c r="X41" s="134"/>
      <c r="Y41" s="134"/>
      <c r="Z41" s="135"/>
      <c r="AA41" s="53"/>
      <c r="AB41" s="133"/>
      <c r="AC41" s="134"/>
      <c r="AD41" s="134"/>
      <c r="AE41" s="134"/>
      <c r="AF41" s="134"/>
      <c r="AG41" s="135"/>
      <c r="AI41" s="13" t="str">
        <f>"=男"</f>
        <v>=男</v>
      </c>
      <c r="AJ41" s="13" t="str">
        <f>"=4"</f>
        <v>=4</v>
      </c>
      <c r="AK41" s="13" t="str">
        <f>"=女"</f>
        <v>=女</v>
      </c>
      <c r="AL41" s="13" t="str">
        <f>"=4"</f>
        <v>=4</v>
      </c>
      <c r="AN41" s="13" t="s">
        <v>5</v>
      </c>
      <c r="AO41" s="14">
        <f>DCOUNTA($D$3:$Q$96,AM39,AI40:AJ41)/$AO$2</f>
        <v>0.66666666666666663</v>
      </c>
      <c r="AP41" s="14">
        <f>DCOUNTA($D$3:$Q$96,AM39,AI42:AJ43)/$AO$2</f>
        <v>0.33333333333333331</v>
      </c>
      <c r="AQ41" s="14">
        <f>DCOUNTA($D$3:$Q$96,AM39,AI44:AJ45)/$AO$2</f>
        <v>0</v>
      </c>
      <c r="AR41" s="14">
        <f>DCOUNTA($D$3:$Q$96,AM39,AI46:AJ47)/$AO$2</f>
        <v>0</v>
      </c>
      <c r="AS41" s="14">
        <f>DCOUNTA($D$3:$Q$96,AM39,AI48:AJ49)/$AO$2</f>
        <v>0</v>
      </c>
    </row>
    <row r="42" spans="3:45" ht="13.5" customHeight="1" x14ac:dyDescent="0.15">
      <c r="C42" s="38">
        <v>39</v>
      </c>
      <c r="D42" s="41"/>
      <c r="E42" s="50"/>
      <c r="F42" s="51" t="str">
        <f t="shared" si="2"/>
        <v/>
      </c>
      <c r="G42" s="51" t="str">
        <f t="shared" si="2"/>
        <v/>
      </c>
      <c r="H42" s="51" t="str">
        <f t="shared" si="2"/>
        <v/>
      </c>
      <c r="I42" s="51" t="str">
        <f t="shared" si="2"/>
        <v/>
      </c>
      <c r="J42" s="51" t="str">
        <f t="shared" si="2"/>
        <v/>
      </c>
      <c r="K42" s="51" t="str">
        <f t="shared" si="2"/>
        <v/>
      </c>
      <c r="L42" s="51" t="str">
        <f t="shared" si="2"/>
        <v/>
      </c>
      <c r="M42" s="51" t="str">
        <f t="shared" si="2"/>
        <v/>
      </c>
      <c r="N42" s="51" t="str">
        <f t="shared" si="2"/>
        <v/>
      </c>
      <c r="O42" s="51" t="str">
        <f t="shared" si="2"/>
        <v/>
      </c>
      <c r="P42" s="51" t="str">
        <f t="shared" si="2"/>
        <v/>
      </c>
      <c r="Q42" s="51" t="str">
        <f t="shared" si="2"/>
        <v/>
      </c>
      <c r="U42" s="133"/>
      <c r="V42" s="134"/>
      <c r="W42" s="134"/>
      <c r="X42" s="134"/>
      <c r="Y42" s="134"/>
      <c r="Z42" s="135"/>
      <c r="AA42" s="53"/>
      <c r="AB42" s="133"/>
      <c r="AC42" s="134"/>
      <c r="AD42" s="134"/>
      <c r="AE42" s="134"/>
      <c r="AF42" s="134"/>
      <c r="AG42" s="135"/>
      <c r="AI42" s="13" t="s">
        <v>3</v>
      </c>
      <c r="AJ42" s="13">
        <f>AJ39</f>
        <v>4</v>
      </c>
      <c r="AK42" s="13" t="s">
        <v>3</v>
      </c>
      <c r="AL42" s="13">
        <f>AL39</f>
        <v>4</v>
      </c>
      <c r="AN42" s="13" t="s">
        <v>6</v>
      </c>
      <c r="AO42" s="14">
        <f>DCOUNTA($D$3:$Q$96,AM39,AK40:AL41)/$AQ$2</f>
        <v>0</v>
      </c>
      <c r="AP42" s="14">
        <f>DCOUNTA($D$3:$Q$96,AM39,AK42:AL43)/$AQ$2</f>
        <v>1</v>
      </c>
      <c r="AQ42" s="14">
        <f>DCOUNTA($D$3:$Q$96,AM39,AK44:AL45)/$AQ$2</f>
        <v>0</v>
      </c>
      <c r="AR42" s="14">
        <f>DCOUNTA($D$3:$Q$96,AM39,AK46:AL47)/$AQ$2</f>
        <v>0</v>
      </c>
      <c r="AS42" s="14">
        <f>DCOUNTA($D$3:$Q$96,AM39,AK48:AL49)/$AQ$2</f>
        <v>0</v>
      </c>
    </row>
    <row r="43" spans="3:45" ht="13.5" customHeight="1" x14ac:dyDescent="0.15">
      <c r="C43" s="38">
        <v>40</v>
      </c>
      <c r="D43" s="41"/>
      <c r="E43" s="50"/>
      <c r="F43" s="51" t="str">
        <f t="shared" si="2"/>
        <v/>
      </c>
      <c r="G43" s="51" t="str">
        <f t="shared" si="2"/>
        <v/>
      </c>
      <c r="H43" s="51" t="str">
        <f t="shared" si="2"/>
        <v/>
      </c>
      <c r="I43" s="51" t="str">
        <f t="shared" si="2"/>
        <v/>
      </c>
      <c r="J43" s="51" t="str">
        <f t="shared" si="2"/>
        <v/>
      </c>
      <c r="K43" s="51" t="str">
        <f t="shared" si="2"/>
        <v/>
      </c>
      <c r="L43" s="51" t="str">
        <f t="shared" si="2"/>
        <v/>
      </c>
      <c r="M43" s="51" t="str">
        <f t="shared" si="2"/>
        <v/>
      </c>
      <c r="N43" s="51" t="str">
        <f t="shared" si="2"/>
        <v/>
      </c>
      <c r="O43" s="51" t="str">
        <f t="shared" si="2"/>
        <v/>
      </c>
      <c r="P43" s="51" t="str">
        <f t="shared" si="2"/>
        <v/>
      </c>
      <c r="Q43" s="51" t="str">
        <f t="shared" si="2"/>
        <v/>
      </c>
      <c r="U43" s="133"/>
      <c r="V43" s="134"/>
      <c r="W43" s="134"/>
      <c r="X43" s="134"/>
      <c r="Y43" s="134"/>
      <c r="Z43" s="135"/>
      <c r="AA43" s="53"/>
      <c r="AB43" s="133"/>
      <c r="AC43" s="134"/>
      <c r="AD43" s="134"/>
      <c r="AE43" s="134"/>
      <c r="AF43" s="134"/>
      <c r="AG43" s="135"/>
      <c r="AI43" s="13" t="str">
        <f>"=男"</f>
        <v>=男</v>
      </c>
      <c r="AJ43" s="13" t="str">
        <f>"=3"</f>
        <v>=3</v>
      </c>
      <c r="AK43" s="13" t="str">
        <f>"=女"</f>
        <v>=女</v>
      </c>
      <c r="AL43" s="13" t="str">
        <f>"=3"</f>
        <v>=3</v>
      </c>
      <c r="AN43" s="13" t="s">
        <v>11</v>
      </c>
      <c r="AO43" s="14">
        <f>(AO41*$AO$2+AO42*$AQ$2)/$AS$2</f>
        <v>0.4</v>
      </c>
      <c r="AP43" s="14">
        <f>(AP41*$AO$2+AP42*$AQ$2)/$AS$2</f>
        <v>0.6</v>
      </c>
      <c r="AQ43" s="14">
        <f>(AQ41*$AO$2+AQ42*$AQ$2)/$AS$2</f>
        <v>0</v>
      </c>
      <c r="AR43" s="14">
        <f>(AR41*$AO$2+AR42*$AQ$2)/$AS$2</f>
        <v>0</v>
      </c>
      <c r="AS43" s="14">
        <f>(AS41*$AO$2+AS42*$AQ$2)/$AS$2</f>
        <v>0</v>
      </c>
    </row>
    <row r="44" spans="3:45" ht="13.5" customHeight="1" x14ac:dyDescent="0.15">
      <c r="C44" s="38">
        <v>41</v>
      </c>
      <c r="D44" s="41"/>
      <c r="E44" s="50"/>
      <c r="F44" s="51" t="str">
        <f t="shared" si="2"/>
        <v/>
      </c>
      <c r="G44" s="51" t="str">
        <f t="shared" si="2"/>
        <v/>
      </c>
      <c r="H44" s="51" t="str">
        <f t="shared" si="2"/>
        <v/>
      </c>
      <c r="I44" s="51" t="str">
        <f t="shared" si="2"/>
        <v/>
      </c>
      <c r="J44" s="51" t="str">
        <f t="shared" si="2"/>
        <v/>
      </c>
      <c r="K44" s="51" t="str">
        <f t="shared" si="2"/>
        <v/>
      </c>
      <c r="L44" s="51" t="str">
        <f t="shared" si="2"/>
        <v/>
      </c>
      <c r="M44" s="51" t="str">
        <f t="shared" si="2"/>
        <v/>
      </c>
      <c r="N44" s="51" t="str">
        <f t="shared" si="2"/>
        <v/>
      </c>
      <c r="O44" s="51" t="str">
        <f t="shared" si="2"/>
        <v/>
      </c>
      <c r="P44" s="51" t="str">
        <f t="shared" si="2"/>
        <v/>
      </c>
      <c r="Q44" s="51" t="str">
        <f t="shared" si="2"/>
        <v/>
      </c>
      <c r="U44" s="133"/>
      <c r="V44" s="134"/>
      <c r="W44" s="134"/>
      <c r="X44" s="134"/>
      <c r="Y44" s="134"/>
      <c r="Z44" s="135"/>
      <c r="AA44" s="53"/>
      <c r="AB44" s="133"/>
      <c r="AC44" s="134"/>
      <c r="AD44" s="134"/>
      <c r="AE44" s="134"/>
      <c r="AF44" s="134"/>
      <c r="AG44" s="135"/>
      <c r="AI44" s="13" t="s">
        <v>3</v>
      </c>
      <c r="AJ44" s="13">
        <f>AJ39</f>
        <v>4</v>
      </c>
      <c r="AK44" s="13" t="s">
        <v>3</v>
      </c>
      <c r="AL44" s="13">
        <f>AL39</f>
        <v>4</v>
      </c>
    </row>
    <row r="45" spans="3:45" ht="13.5" customHeight="1" x14ac:dyDescent="0.15">
      <c r="C45" s="38">
        <v>42</v>
      </c>
      <c r="D45" s="41"/>
      <c r="E45" s="50"/>
      <c r="F45" s="51" t="str">
        <f t="shared" si="2"/>
        <v/>
      </c>
      <c r="G45" s="51" t="str">
        <f t="shared" si="2"/>
        <v/>
      </c>
      <c r="H45" s="51" t="str">
        <f t="shared" si="2"/>
        <v/>
      </c>
      <c r="I45" s="51" t="str">
        <f t="shared" si="2"/>
        <v/>
      </c>
      <c r="J45" s="51" t="str">
        <f t="shared" si="2"/>
        <v/>
      </c>
      <c r="K45" s="51" t="str">
        <f t="shared" si="2"/>
        <v/>
      </c>
      <c r="L45" s="51" t="str">
        <f t="shared" si="2"/>
        <v/>
      </c>
      <c r="M45" s="51" t="str">
        <f t="shared" si="2"/>
        <v/>
      </c>
      <c r="N45" s="51" t="str">
        <f t="shared" si="2"/>
        <v/>
      </c>
      <c r="O45" s="51" t="str">
        <f t="shared" si="2"/>
        <v/>
      </c>
      <c r="P45" s="51" t="str">
        <f t="shared" si="2"/>
        <v/>
      </c>
      <c r="Q45" s="51" t="str">
        <f t="shared" si="2"/>
        <v/>
      </c>
      <c r="U45" s="133"/>
      <c r="V45" s="134"/>
      <c r="W45" s="134"/>
      <c r="X45" s="134"/>
      <c r="Y45" s="134"/>
      <c r="Z45" s="135"/>
      <c r="AA45" s="53"/>
      <c r="AB45" s="133"/>
      <c r="AC45" s="134"/>
      <c r="AD45" s="134"/>
      <c r="AE45" s="134"/>
      <c r="AF45" s="134"/>
      <c r="AG45" s="135"/>
      <c r="AI45" s="13" t="str">
        <f>"=男"</f>
        <v>=男</v>
      </c>
      <c r="AJ45" s="13" t="str">
        <f>"=2"</f>
        <v>=2</v>
      </c>
      <c r="AK45" s="13" t="str">
        <f>"=女"</f>
        <v>=女</v>
      </c>
      <c r="AL45" s="13" t="str">
        <f>"=2"</f>
        <v>=2</v>
      </c>
      <c r="AN45" s="15" t="s">
        <v>34</v>
      </c>
      <c r="AO45" s="13">
        <f>AO43*$AS$2</f>
        <v>2</v>
      </c>
      <c r="AP45" s="13">
        <f>AP43*$AS$2</f>
        <v>3</v>
      </c>
      <c r="AQ45" s="13">
        <f>AQ43*$AS$2</f>
        <v>0</v>
      </c>
      <c r="AR45" s="13">
        <f>AR43*$AS$2</f>
        <v>0</v>
      </c>
      <c r="AS45" s="13">
        <f>AS43*$AS$2</f>
        <v>0</v>
      </c>
    </row>
    <row r="46" spans="3:45" ht="13.5" customHeight="1" x14ac:dyDescent="0.15">
      <c r="C46" s="38">
        <v>43</v>
      </c>
      <c r="D46" s="41"/>
      <c r="E46" s="50"/>
      <c r="F46" s="51" t="str">
        <f t="shared" si="2"/>
        <v/>
      </c>
      <c r="G46" s="51" t="str">
        <f t="shared" si="2"/>
        <v/>
      </c>
      <c r="H46" s="51" t="str">
        <f t="shared" si="2"/>
        <v/>
      </c>
      <c r="I46" s="51" t="str">
        <f t="shared" si="2"/>
        <v/>
      </c>
      <c r="J46" s="51" t="str">
        <f t="shared" si="2"/>
        <v/>
      </c>
      <c r="K46" s="51" t="str">
        <f t="shared" si="2"/>
        <v/>
      </c>
      <c r="L46" s="51" t="str">
        <f t="shared" si="2"/>
        <v/>
      </c>
      <c r="M46" s="51" t="str">
        <f t="shared" si="2"/>
        <v/>
      </c>
      <c r="N46" s="51" t="str">
        <f t="shared" si="2"/>
        <v/>
      </c>
      <c r="O46" s="51" t="str">
        <f t="shared" si="2"/>
        <v/>
      </c>
      <c r="P46" s="51" t="str">
        <f t="shared" si="2"/>
        <v/>
      </c>
      <c r="Q46" s="51" t="str">
        <f t="shared" si="2"/>
        <v/>
      </c>
      <c r="U46" s="133"/>
      <c r="V46" s="134"/>
      <c r="W46" s="134"/>
      <c r="X46" s="134"/>
      <c r="Y46" s="134"/>
      <c r="Z46" s="135"/>
      <c r="AA46" s="53"/>
      <c r="AB46" s="133"/>
      <c r="AC46" s="134"/>
      <c r="AD46" s="134"/>
      <c r="AE46" s="134"/>
      <c r="AF46" s="134"/>
      <c r="AG46" s="135"/>
      <c r="AI46" s="13" t="s">
        <v>3</v>
      </c>
      <c r="AJ46" s="13">
        <f>AJ39</f>
        <v>4</v>
      </c>
      <c r="AK46" s="13" t="s">
        <v>3</v>
      </c>
      <c r="AL46" s="13">
        <f>AL39</f>
        <v>4</v>
      </c>
      <c r="AN46" s="13" t="s">
        <v>35</v>
      </c>
      <c r="AO46" s="16">
        <f>IFERROR((AO45*4+AP45*3+AQ45*2+AR45)/SUM(AO45:AR45),"")</f>
        <v>3.4</v>
      </c>
    </row>
    <row r="47" spans="3:45" ht="13.5" customHeight="1" x14ac:dyDescent="0.15">
      <c r="C47" s="38">
        <v>44</v>
      </c>
      <c r="D47" s="41"/>
      <c r="E47" s="50"/>
      <c r="F47" s="51" t="str">
        <f t="shared" si="2"/>
        <v/>
      </c>
      <c r="G47" s="51" t="str">
        <f t="shared" si="2"/>
        <v/>
      </c>
      <c r="H47" s="51" t="str">
        <f t="shared" si="2"/>
        <v/>
      </c>
      <c r="I47" s="51" t="str">
        <f t="shared" si="2"/>
        <v/>
      </c>
      <c r="J47" s="51" t="str">
        <f t="shared" si="2"/>
        <v/>
      </c>
      <c r="K47" s="51" t="str">
        <f t="shared" si="2"/>
        <v/>
      </c>
      <c r="L47" s="51" t="str">
        <f t="shared" si="2"/>
        <v/>
      </c>
      <c r="M47" s="51" t="str">
        <f t="shared" si="2"/>
        <v/>
      </c>
      <c r="N47" s="51" t="str">
        <f t="shared" si="2"/>
        <v/>
      </c>
      <c r="O47" s="51" t="str">
        <f t="shared" si="2"/>
        <v/>
      </c>
      <c r="P47" s="51" t="str">
        <f t="shared" si="2"/>
        <v/>
      </c>
      <c r="Q47" s="51" t="str">
        <f t="shared" si="2"/>
        <v/>
      </c>
      <c r="U47" s="133"/>
      <c r="V47" s="134"/>
      <c r="W47" s="134"/>
      <c r="X47" s="134"/>
      <c r="Y47" s="134"/>
      <c r="Z47" s="135"/>
      <c r="AA47" s="53"/>
      <c r="AB47" s="133"/>
      <c r="AC47" s="134"/>
      <c r="AD47" s="134"/>
      <c r="AE47" s="134"/>
      <c r="AF47" s="134"/>
      <c r="AG47" s="135"/>
      <c r="AI47" s="13" t="str">
        <f>"=男"</f>
        <v>=男</v>
      </c>
      <c r="AJ47" s="13" t="str">
        <f>"=1"</f>
        <v>=1</v>
      </c>
      <c r="AK47" s="13" t="str">
        <f>"=女"</f>
        <v>=女</v>
      </c>
      <c r="AL47" s="13" t="str">
        <f>"=1"</f>
        <v>=1</v>
      </c>
    </row>
    <row r="48" spans="3:45" ht="13.5" customHeight="1" x14ac:dyDescent="0.15">
      <c r="C48" s="38">
        <v>45</v>
      </c>
      <c r="D48" s="41"/>
      <c r="E48" s="50"/>
      <c r="F48" s="51" t="str">
        <f t="shared" si="2"/>
        <v/>
      </c>
      <c r="G48" s="51" t="str">
        <f t="shared" si="2"/>
        <v/>
      </c>
      <c r="H48" s="51" t="str">
        <f t="shared" si="2"/>
        <v/>
      </c>
      <c r="I48" s="51" t="str">
        <f t="shared" si="2"/>
        <v/>
      </c>
      <c r="J48" s="51" t="str">
        <f t="shared" si="2"/>
        <v/>
      </c>
      <c r="K48" s="51" t="str">
        <f t="shared" si="2"/>
        <v/>
      </c>
      <c r="L48" s="51" t="str">
        <f t="shared" si="2"/>
        <v/>
      </c>
      <c r="M48" s="51" t="str">
        <f t="shared" si="2"/>
        <v/>
      </c>
      <c r="N48" s="51" t="str">
        <f t="shared" si="2"/>
        <v/>
      </c>
      <c r="O48" s="51" t="str">
        <f t="shared" si="2"/>
        <v/>
      </c>
      <c r="P48" s="51" t="str">
        <f t="shared" si="2"/>
        <v/>
      </c>
      <c r="Q48" s="51" t="str">
        <f t="shared" si="2"/>
        <v/>
      </c>
      <c r="U48" s="133"/>
      <c r="V48" s="134"/>
      <c r="W48" s="134"/>
      <c r="X48" s="134"/>
      <c r="Y48" s="134"/>
      <c r="Z48" s="135"/>
      <c r="AA48" s="53"/>
      <c r="AB48" s="133"/>
      <c r="AC48" s="134"/>
      <c r="AD48" s="134"/>
      <c r="AE48" s="134"/>
      <c r="AF48" s="134"/>
      <c r="AG48" s="135"/>
      <c r="AI48" s="13" t="s">
        <v>3</v>
      </c>
      <c r="AJ48" s="13">
        <f>AJ39</f>
        <v>4</v>
      </c>
      <c r="AK48" s="13" t="s">
        <v>3</v>
      </c>
      <c r="AL48" s="13">
        <f>AL39</f>
        <v>4</v>
      </c>
    </row>
    <row r="49" spans="3:45" ht="13.5" customHeight="1" x14ac:dyDescent="0.15">
      <c r="C49" s="38">
        <v>46</v>
      </c>
      <c r="D49" s="41"/>
      <c r="E49" s="50"/>
      <c r="F49" s="51" t="str">
        <f t="shared" si="2"/>
        <v/>
      </c>
      <c r="G49" s="51" t="str">
        <f t="shared" si="2"/>
        <v/>
      </c>
      <c r="H49" s="51" t="str">
        <f t="shared" si="2"/>
        <v/>
      </c>
      <c r="I49" s="51" t="str">
        <f t="shared" si="2"/>
        <v/>
      </c>
      <c r="J49" s="51" t="str">
        <f t="shared" si="2"/>
        <v/>
      </c>
      <c r="K49" s="51" t="str">
        <f t="shared" si="2"/>
        <v/>
      </c>
      <c r="L49" s="51" t="str">
        <f t="shared" si="2"/>
        <v/>
      </c>
      <c r="M49" s="51" t="str">
        <f t="shared" si="2"/>
        <v/>
      </c>
      <c r="N49" s="51" t="str">
        <f t="shared" si="2"/>
        <v/>
      </c>
      <c r="O49" s="51" t="str">
        <f t="shared" si="2"/>
        <v/>
      </c>
      <c r="P49" s="51" t="str">
        <f t="shared" si="2"/>
        <v/>
      </c>
      <c r="Q49" s="51" t="str">
        <f t="shared" si="2"/>
        <v/>
      </c>
      <c r="U49" s="133"/>
      <c r="V49" s="134"/>
      <c r="W49" s="134"/>
      <c r="X49" s="134"/>
      <c r="Y49" s="134"/>
      <c r="Z49" s="135"/>
      <c r="AA49" s="53"/>
      <c r="AB49" s="133"/>
      <c r="AC49" s="134"/>
      <c r="AD49" s="134"/>
      <c r="AE49" s="134"/>
      <c r="AF49" s="134"/>
      <c r="AG49" s="135"/>
      <c r="AI49" s="13" t="str">
        <f>"=男"</f>
        <v>=男</v>
      </c>
      <c r="AJ49" s="13" t="str">
        <f>"=9"</f>
        <v>=9</v>
      </c>
      <c r="AK49" s="13" t="str">
        <f>"=女"</f>
        <v>=女</v>
      </c>
      <c r="AL49" s="13" t="str">
        <f>"=9"</f>
        <v>=9</v>
      </c>
    </row>
    <row r="50" spans="3:45" ht="13.5" customHeight="1" x14ac:dyDescent="0.15">
      <c r="C50" s="38">
        <v>47</v>
      </c>
      <c r="D50" s="41"/>
      <c r="E50" s="50"/>
      <c r="F50" s="51" t="str">
        <f t="shared" si="2"/>
        <v/>
      </c>
      <c r="G50" s="51" t="str">
        <f t="shared" si="2"/>
        <v/>
      </c>
      <c r="H50" s="51" t="str">
        <f t="shared" si="2"/>
        <v/>
      </c>
      <c r="I50" s="51" t="str">
        <f t="shared" si="2"/>
        <v/>
      </c>
      <c r="J50" s="51" t="str">
        <f t="shared" si="2"/>
        <v/>
      </c>
      <c r="K50" s="51" t="str">
        <f t="shared" si="2"/>
        <v/>
      </c>
      <c r="L50" s="51" t="str">
        <f t="shared" si="2"/>
        <v/>
      </c>
      <c r="M50" s="51" t="str">
        <f t="shared" si="2"/>
        <v/>
      </c>
      <c r="N50" s="51" t="str">
        <f t="shared" si="2"/>
        <v/>
      </c>
      <c r="O50" s="51" t="str">
        <f t="shared" si="2"/>
        <v/>
      </c>
      <c r="P50" s="51" t="str">
        <f t="shared" si="2"/>
        <v/>
      </c>
      <c r="Q50" s="51" t="str">
        <f t="shared" si="2"/>
        <v/>
      </c>
      <c r="U50" s="133"/>
      <c r="V50" s="136" t="s">
        <v>23</v>
      </c>
      <c r="W50" s="136"/>
      <c r="X50" s="136" t="s">
        <v>25</v>
      </c>
      <c r="Y50" s="134"/>
      <c r="Z50" s="135"/>
      <c r="AA50" s="53"/>
      <c r="AB50" s="133"/>
      <c r="AC50" s="136" t="s">
        <v>19</v>
      </c>
      <c r="AD50" s="136"/>
      <c r="AE50" s="136" t="s">
        <v>21</v>
      </c>
      <c r="AF50" s="134"/>
      <c r="AG50" s="135"/>
    </row>
    <row r="51" spans="3:45" ht="13.5" customHeight="1" x14ac:dyDescent="0.15">
      <c r="C51" s="38">
        <v>48</v>
      </c>
      <c r="D51" s="41"/>
      <c r="E51" s="50"/>
      <c r="F51" s="51" t="str">
        <f t="shared" si="2"/>
        <v/>
      </c>
      <c r="G51" s="51" t="str">
        <f t="shared" si="2"/>
        <v/>
      </c>
      <c r="H51" s="51" t="str">
        <f t="shared" si="2"/>
        <v/>
      </c>
      <c r="I51" s="51" t="str">
        <f t="shared" si="2"/>
        <v/>
      </c>
      <c r="J51" s="51" t="str">
        <f t="shared" si="2"/>
        <v/>
      </c>
      <c r="K51" s="51" t="str">
        <f t="shared" si="2"/>
        <v/>
      </c>
      <c r="L51" s="51" t="str">
        <f t="shared" si="2"/>
        <v/>
      </c>
      <c r="M51" s="51" t="str">
        <f t="shared" si="2"/>
        <v/>
      </c>
      <c r="N51" s="51" t="str">
        <f t="shared" si="2"/>
        <v/>
      </c>
      <c r="O51" s="51" t="str">
        <f t="shared" si="2"/>
        <v/>
      </c>
      <c r="P51" s="51" t="str">
        <f t="shared" si="2"/>
        <v/>
      </c>
      <c r="Q51" s="51" t="str">
        <f t="shared" si="2"/>
        <v/>
      </c>
      <c r="U51" s="137"/>
      <c r="V51" s="138" t="s">
        <v>24</v>
      </c>
      <c r="W51" s="138"/>
      <c r="X51" s="138" t="s">
        <v>26</v>
      </c>
      <c r="Y51" s="139"/>
      <c r="Z51" s="140"/>
      <c r="AA51" s="53"/>
      <c r="AB51" s="137"/>
      <c r="AC51" s="138" t="s">
        <v>20</v>
      </c>
      <c r="AD51" s="138"/>
      <c r="AE51" s="138" t="s">
        <v>22</v>
      </c>
      <c r="AF51" s="139"/>
      <c r="AG51" s="140"/>
      <c r="AJ51" s="13">
        <v>5</v>
      </c>
      <c r="AL51" s="13">
        <v>5</v>
      </c>
      <c r="AM51" s="13">
        <v>7</v>
      </c>
    </row>
    <row r="52" spans="3:45" ht="13.5" customHeight="1" x14ac:dyDescent="0.15">
      <c r="C52" s="38">
        <v>49</v>
      </c>
      <c r="D52" s="41"/>
      <c r="E52" s="50"/>
      <c r="F52" s="51" t="str">
        <f t="shared" ref="F52:Q73" si="3">MID($E52,F$3,1)</f>
        <v/>
      </c>
      <c r="G52" s="51" t="str">
        <f t="shared" si="3"/>
        <v/>
      </c>
      <c r="H52" s="51" t="str">
        <f t="shared" si="3"/>
        <v/>
      </c>
      <c r="I52" s="51" t="str">
        <f t="shared" si="3"/>
        <v/>
      </c>
      <c r="J52" s="51" t="str">
        <f t="shared" si="3"/>
        <v/>
      </c>
      <c r="K52" s="51" t="str">
        <f t="shared" si="3"/>
        <v/>
      </c>
      <c r="L52" s="51" t="str">
        <f t="shared" si="3"/>
        <v/>
      </c>
      <c r="M52" s="51" t="str">
        <f t="shared" si="3"/>
        <v/>
      </c>
      <c r="N52" s="51" t="str">
        <f t="shared" si="3"/>
        <v/>
      </c>
      <c r="O52" s="51" t="str">
        <f t="shared" si="3"/>
        <v/>
      </c>
      <c r="P52" s="51" t="str">
        <f t="shared" si="3"/>
        <v/>
      </c>
      <c r="Q52" s="51" t="str">
        <f t="shared" si="3"/>
        <v/>
      </c>
      <c r="U52" s="53"/>
      <c r="V52" s="53"/>
      <c r="W52" s="53"/>
      <c r="X52" s="53"/>
      <c r="Y52" s="53"/>
      <c r="Z52" s="53"/>
      <c r="AA52" s="53"/>
      <c r="AB52" s="53"/>
      <c r="AC52" s="53"/>
      <c r="AD52" s="53"/>
      <c r="AE52" s="53"/>
      <c r="AF52" s="53"/>
      <c r="AG52" s="53"/>
      <c r="AI52" s="13" t="s">
        <v>3</v>
      </c>
      <c r="AJ52" s="13">
        <f>AJ51</f>
        <v>5</v>
      </c>
      <c r="AK52" s="13" t="s">
        <v>3</v>
      </c>
      <c r="AL52" s="13">
        <f>AL51</f>
        <v>5</v>
      </c>
      <c r="AO52" s="13" t="s">
        <v>7</v>
      </c>
      <c r="AP52" s="13" t="s">
        <v>8</v>
      </c>
      <c r="AQ52" s="13" t="s">
        <v>9</v>
      </c>
      <c r="AR52" s="13" t="s">
        <v>10</v>
      </c>
      <c r="AS52" s="13" t="s">
        <v>2</v>
      </c>
    </row>
    <row r="53" spans="3:45" ht="13.5" customHeight="1" x14ac:dyDescent="0.15">
      <c r="C53" s="38">
        <v>50</v>
      </c>
      <c r="D53" s="41"/>
      <c r="E53" s="50"/>
      <c r="F53" s="51" t="str">
        <f t="shared" si="3"/>
        <v/>
      </c>
      <c r="G53" s="51" t="str">
        <f t="shared" si="3"/>
        <v/>
      </c>
      <c r="H53" s="51" t="str">
        <f t="shared" si="3"/>
        <v/>
      </c>
      <c r="I53" s="51" t="str">
        <f t="shared" si="3"/>
        <v/>
      </c>
      <c r="J53" s="51" t="str">
        <f t="shared" si="3"/>
        <v/>
      </c>
      <c r="K53" s="51" t="str">
        <f t="shared" si="3"/>
        <v/>
      </c>
      <c r="L53" s="51" t="str">
        <f t="shared" si="3"/>
        <v/>
      </c>
      <c r="M53" s="51" t="str">
        <f t="shared" si="3"/>
        <v/>
      </c>
      <c r="N53" s="51" t="str">
        <f t="shared" si="3"/>
        <v/>
      </c>
      <c r="O53" s="51" t="str">
        <f t="shared" si="3"/>
        <v/>
      </c>
      <c r="P53" s="51" t="str">
        <f t="shared" si="3"/>
        <v/>
      </c>
      <c r="Q53" s="51" t="str">
        <f t="shared" si="3"/>
        <v/>
      </c>
      <c r="U53" s="157" t="s">
        <v>29</v>
      </c>
      <c r="V53" s="158"/>
      <c r="W53" s="158"/>
      <c r="X53" s="158"/>
      <c r="Y53" s="158"/>
      <c r="Z53" s="159"/>
      <c r="AA53" s="141"/>
      <c r="AB53" s="157" t="s">
        <v>30</v>
      </c>
      <c r="AC53" s="158"/>
      <c r="AD53" s="158"/>
      <c r="AE53" s="158"/>
      <c r="AF53" s="158"/>
      <c r="AG53" s="159"/>
      <c r="AI53" s="13" t="str">
        <f>"=男"</f>
        <v>=男</v>
      </c>
      <c r="AJ53" s="13" t="str">
        <f>"=4"</f>
        <v>=4</v>
      </c>
      <c r="AK53" s="13" t="str">
        <f>"=女"</f>
        <v>=女</v>
      </c>
      <c r="AL53" s="13" t="str">
        <f>"=4"</f>
        <v>=4</v>
      </c>
      <c r="AN53" s="13" t="s">
        <v>5</v>
      </c>
      <c r="AO53" s="14">
        <f>DCOUNTA($D$3:$Q$96,AM51,AI52:AJ53)/$AO$2</f>
        <v>0.33333333333333331</v>
      </c>
      <c r="AP53" s="14">
        <f>DCOUNTA($D$3:$Q$96,AM51,AI54:AJ55)/$AO$2</f>
        <v>0.33333333333333331</v>
      </c>
      <c r="AQ53" s="14">
        <f>DCOUNTA($D$3:$Q$96,AM51,AI56:AJ57)/$AO$2</f>
        <v>0.33333333333333331</v>
      </c>
      <c r="AR53" s="14">
        <f>DCOUNTA($D$3:$Q$96,AM51,AI58:AJ59)/$AO$2</f>
        <v>0</v>
      </c>
      <c r="AS53" s="14">
        <f>DCOUNTA($D$3:$Q$96,AM51,AI60:AJ61)/$AO$2</f>
        <v>0</v>
      </c>
    </row>
    <row r="54" spans="3:45" ht="13.5" customHeight="1" x14ac:dyDescent="0.15">
      <c r="C54" s="38">
        <v>51</v>
      </c>
      <c r="D54" s="41"/>
      <c r="E54" s="50"/>
      <c r="F54" s="51" t="str">
        <f t="shared" si="3"/>
        <v/>
      </c>
      <c r="G54" s="51" t="str">
        <f t="shared" si="3"/>
        <v/>
      </c>
      <c r="H54" s="51" t="str">
        <f t="shared" si="3"/>
        <v/>
      </c>
      <c r="I54" s="51" t="str">
        <f t="shared" si="3"/>
        <v/>
      </c>
      <c r="J54" s="51" t="str">
        <f t="shared" si="3"/>
        <v/>
      </c>
      <c r="K54" s="51" t="str">
        <f t="shared" si="3"/>
        <v/>
      </c>
      <c r="L54" s="51" t="str">
        <f t="shared" si="3"/>
        <v/>
      </c>
      <c r="M54" s="51" t="str">
        <f t="shared" si="3"/>
        <v/>
      </c>
      <c r="N54" s="51" t="str">
        <f t="shared" si="3"/>
        <v/>
      </c>
      <c r="O54" s="51" t="str">
        <f t="shared" si="3"/>
        <v/>
      </c>
      <c r="P54" s="51" t="str">
        <f t="shared" si="3"/>
        <v/>
      </c>
      <c r="Q54" s="51" t="str">
        <f t="shared" si="3"/>
        <v/>
      </c>
      <c r="U54" s="160"/>
      <c r="V54" s="161"/>
      <c r="W54" s="161"/>
      <c r="X54" s="161"/>
      <c r="Y54" s="161"/>
      <c r="Z54" s="162"/>
      <c r="AA54" s="53"/>
      <c r="AB54" s="160"/>
      <c r="AC54" s="161"/>
      <c r="AD54" s="161"/>
      <c r="AE54" s="161"/>
      <c r="AF54" s="161"/>
      <c r="AG54" s="162"/>
      <c r="AI54" s="13" t="s">
        <v>3</v>
      </c>
      <c r="AJ54" s="13">
        <f>AJ51</f>
        <v>5</v>
      </c>
      <c r="AK54" s="13" t="s">
        <v>3</v>
      </c>
      <c r="AL54" s="13">
        <f>AL51</f>
        <v>5</v>
      </c>
      <c r="AN54" s="13" t="s">
        <v>6</v>
      </c>
      <c r="AO54" s="14">
        <f>DCOUNTA($D$3:$Q$96,AM51,AK52:AL53)/$AQ$2</f>
        <v>0.5</v>
      </c>
      <c r="AP54" s="14">
        <f>DCOUNTA($D$3:$Q$96,AM51,AK54:AL55)/$AQ$2</f>
        <v>0.5</v>
      </c>
      <c r="AQ54" s="14">
        <f>DCOUNTA($D$3:$Q$96,AM51,AK56:AL57)/$AQ$2</f>
        <v>0</v>
      </c>
      <c r="AR54" s="14">
        <f>DCOUNTA($D$3:$Q$96,AM51,AK58:AL59)/$AQ$2</f>
        <v>0</v>
      </c>
      <c r="AS54" s="14">
        <f>DCOUNTA($D$3:$Q$96,AM51,AK60:AL61)/$AQ$2</f>
        <v>0</v>
      </c>
    </row>
    <row r="55" spans="3:45" ht="13.5" customHeight="1" x14ac:dyDescent="0.15">
      <c r="C55" s="38">
        <v>52</v>
      </c>
      <c r="D55" s="41"/>
      <c r="E55" s="50"/>
      <c r="F55" s="51" t="str">
        <f t="shared" si="3"/>
        <v/>
      </c>
      <c r="G55" s="51" t="str">
        <f t="shared" si="3"/>
        <v/>
      </c>
      <c r="H55" s="51" t="str">
        <f t="shared" si="3"/>
        <v/>
      </c>
      <c r="I55" s="51" t="str">
        <f t="shared" si="3"/>
        <v/>
      </c>
      <c r="J55" s="51" t="str">
        <f t="shared" si="3"/>
        <v/>
      </c>
      <c r="K55" s="51" t="str">
        <f t="shared" si="3"/>
        <v/>
      </c>
      <c r="L55" s="51" t="str">
        <f t="shared" si="3"/>
        <v/>
      </c>
      <c r="M55" s="51" t="str">
        <f t="shared" si="3"/>
        <v/>
      </c>
      <c r="N55" s="51" t="str">
        <f t="shared" si="3"/>
        <v/>
      </c>
      <c r="O55" s="51" t="str">
        <f t="shared" si="3"/>
        <v/>
      </c>
      <c r="P55" s="51" t="str">
        <f t="shared" si="3"/>
        <v/>
      </c>
      <c r="Q55" s="51" t="str">
        <f t="shared" si="3"/>
        <v/>
      </c>
      <c r="U55" s="160"/>
      <c r="V55" s="161"/>
      <c r="W55" s="161"/>
      <c r="X55" s="161"/>
      <c r="Y55" s="161"/>
      <c r="Z55" s="162"/>
      <c r="AA55" s="53"/>
      <c r="AB55" s="160"/>
      <c r="AC55" s="161"/>
      <c r="AD55" s="161"/>
      <c r="AE55" s="161"/>
      <c r="AF55" s="161"/>
      <c r="AG55" s="162"/>
      <c r="AI55" s="13" t="str">
        <f>"=男"</f>
        <v>=男</v>
      </c>
      <c r="AJ55" s="13" t="str">
        <f>"=3"</f>
        <v>=3</v>
      </c>
      <c r="AK55" s="13" t="str">
        <f>"=女"</f>
        <v>=女</v>
      </c>
      <c r="AL55" s="13" t="str">
        <f>"=3"</f>
        <v>=3</v>
      </c>
      <c r="AN55" s="13" t="s">
        <v>11</v>
      </c>
      <c r="AO55" s="14">
        <f>(AO53*$AO$2+AO54*$AQ$2)/$AS$2</f>
        <v>0.4</v>
      </c>
      <c r="AP55" s="14">
        <f>(AP53*$AO$2+AP54*$AQ$2)/$AS$2</f>
        <v>0.4</v>
      </c>
      <c r="AQ55" s="14">
        <f>(AQ53*$AO$2+AQ54*$AQ$2)/$AS$2</f>
        <v>0.2</v>
      </c>
      <c r="AR55" s="14">
        <f>(AR53*$AO$2+AR54*$AQ$2)/$AS$2</f>
        <v>0</v>
      </c>
      <c r="AS55" s="14">
        <f>(AS53*$AO$2+AS54*$AQ$2)/$AS$2</f>
        <v>0</v>
      </c>
    </row>
    <row r="56" spans="3:45" ht="13.5" customHeight="1" x14ac:dyDescent="0.15">
      <c r="C56" s="38">
        <v>53</v>
      </c>
      <c r="D56" s="41"/>
      <c r="E56" s="50"/>
      <c r="F56" s="51" t="str">
        <f t="shared" si="3"/>
        <v/>
      </c>
      <c r="G56" s="51" t="str">
        <f t="shared" si="3"/>
        <v/>
      </c>
      <c r="H56" s="51" t="str">
        <f t="shared" si="3"/>
        <v/>
      </c>
      <c r="I56" s="51" t="str">
        <f t="shared" si="3"/>
        <v/>
      </c>
      <c r="J56" s="51" t="str">
        <f t="shared" si="3"/>
        <v/>
      </c>
      <c r="K56" s="51" t="str">
        <f t="shared" si="3"/>
        <v/>
      </c>
      <c r="L56" s="51" t="str">
        <f t="shared" si="3"/>
        <v/>
      </c>
      <c r="M56" s="51" t="str">
        <f t="shared" si="3"/>
        <v/>
      </c>
      <c r="N56" s="51" t="str">
        <f t="shared" si="3"/>
        <v/>
      </c>
      <c r="O56" s="51" t="str">
        <f t="shared" si="3"/>
        <v/>
      </c>
      <c r="P56" s="51" t="str">
        <f t="shared" si="3"/>
        <v/>
      </c>
      <c r="Q56" s="51" t="str">
        <f t="shared" si="3"/>
        <v/>
      </c>
      <c r="U56" s="133"/>
      <c r="V56" s="134"/>
      <c r="W56" s="134"/>
      <c r="X56" s="134"/>
      <c r="Y56" s="134"/>
      <c r="Z56" s="135"/>
      <c r="AA56" s="53"/>
      <c r="AB56" s="133"/>
      <c r="AC56" s="134"/>
      <c r="AD56" s="134"/>
      <c r="AE56" s="134"/>
      <c r="AF56" s="134"/>
      <c r="AG56" s="135"/>
      <c r="AI56" s="13" t="s">
        <v>3</v>
      </c>
      <c r="AJ56" s="13">
        <f>AJ51</f>
        <v>5</v>
      </c>
      <c r="AK56" s="13" t="s">
        <v>3</v>
      </c>
      <c r="AL56" s="13">
        <f>AL51</f>
        <v>5</v>
      </c>
    </row>
    <row r="57" spans="3:45" ht="13.5" customHeight="1" x14ac:dyDescent="0.15">
      <c r="C57" s="38">
        <v>54</v>
      </c>
      <c r="D57" s="41"/>
      <c r="E57" s="50"/>
      <c r="F57" s="51" t="str">
        <f t="shared" si="3"/>
        <v/>
      </c>
      <c r="G57" s="51" t="str">
        <f t="shared" si="3"/>
        <v/>
      </c>
      <c r="H57" s="51" t="str">
        <f t="shared" si="3"/>
        <v/>
      </c>
      <c r="I57" s="51" t="str">
        <f t="shared" si="3"/>
        <v/>
      </c>
      <c r="J57" s="51" t="str">
        <f t="shared" si="3"/>
        <v/>
      </c>
      <c r="K57" s="51" t="str">
        <f t="shared" si="3"/>
        <v/>
      </c>
      <c r="L57" s="51" t="str">
        <f t="shared" si="3"/>
        <v/>
      </c>
      <c r="M57" s="51" t="str">
        <f t="shared" si="3"/>
        <v/>
      </c>
      <c r="N57" s="51" t="str">
        <f t="shared" si="3"/>
        <v/>
      </c>
      <c r="O57" s="51" t="str">
        <f t="shared" si="3"/>
        <v/>
      </c>
      <c r="P57" s="51" t="str">
        <f t="shared" si="3"/>
        <v/>
      </c>
      <c r="Q57" s="51" t="str">
        <f t="shared" si="3"/>
        <v/>
      </c>
      <c r="U57" s="133"/>
      <c r="V57" s="134"/>
      <c r="W57" s="134"/>
      <c r="X57" s="134"/>
      <c r="Y57" s="134"/>
      <c r="Z57" s="135"/>
      <c r="AA57" s="53"/>
      <c r="AB57" s="133"/>
      <c r="AC57" s="134"/>
      <c r="AD57" s="134"/>
      <c r="AE57" s="134"/>
      <c r="AF57" s="134"/>
      <c r="AG57" s="135"/>
      <c r="AI57" s="13" t="str">
        <f>"=男"</f>
        <v>=男</v>
      </c>
      <c r="AJ57" s="13" t="str">
        <f>"=2"</f>
        <v>=2</v>
      </c>
      <c r="AK57" s="13" t="str">
        <f>"=女"</f>
        <v>=女</v>
      </c>
      <c r="AL57" s="13" t="str">
        <f>"=2"</f>
        <v>=2</v>
      </c>
      <c r="AN57" s="15" t="s">
        <v>34</v>
      </c>
      <c r="AO57" s="13">
        <f>AO55*$AS$2</f>
        <v>2</v>
      </c>
      <c r="AP57" s="13">
        <f>AP55*$AS$2</f>
        <v>2</v>
      </c>
      <c r="AQ57" s="13">
        <f>AQ55*$AS$2</f>
        <v>1</v>
      </c>
      <c r="AR57" s="13">
        <f>AR55*$AS$2</f>
        <v>0</v>
      </c>
      <c r="AS57" s="13">
        <f>AS55*$AS$2</f>
        <v>0</v>
      </c>
    </row>
    <row r="58" spans="3:45" ht="13.5" customHeight="1" x14ac:dyDescent="0.15">
      <c r="C58" s="38">
        <v>55</v>
      </c>
      <c r="D58" s="41"/>
      <c r="E58" s="50"/>
      <c r="F58" s="51" t="str">
        <f t="shared" si="3"/>
        <v/>
      </c>
      <c r="G58" s="51" t="str">
        <f t="shared" si="3"/>
        <v/>
      </c>
      <c r="H58" s="51" t="str">
        <f t="shared" si="3"/>
        <v/>
      </c>
      <c r="I58" s="51" t="str">
        <f t="shared" si="3"/>
        <v/>
      </c>
      <c r="J58" s="51" t="str">
        <f t="shared" si="3"/>
        <v/>
      </c>
      <c r="K58" s="51" t="str">
        <f t="shared" si="3"/>
        <v/>
      </c>
      <c r="L58" s="51" t="str">
        <f t="shared" si="3"/>
        <v/>
      </c>
      <c r="M58" s="51" t="str">
        <f t="shared" si="3"/>
        <v/>
      </c>
      <c r="N58" s="51" t="str">
        <f t="shared" si="3"/>
        <v/>
      </c>
      <c r="O58" s="51" t="str">
        <f t="shared" si="3"/>
        <v/>
      </c>
      <c r="P58" s="51" t="str">
        <f t="shared" si="3"/>
        <v/>
      </c>
      <c r="Q58" s="51" t="str">
        <f t="shared" si="3"/>
        <v/>
      </c>
      <c r="U58" s="133"/>
      <c r="V58" s="134"/>
      <c r="W58" s="134"/>
      <c r="X58" s="134"/>
      <c r="Y58" s="134"/>
      <c r="Z58" s="135"/>
      <c r="AA58" s="53"/>
      <c r="AB58" s="133"/>
      <c r="AC58" s="134"/>
      <c r="AD58" s="134"/>
      <c r="AE58" s="134"/>
      <c r="AF58" s="134"/>
      <c r="AG58" s="135"/>
      <c r="AI58" s="13" t="s">
        <v>3</v>
      </c>
      <c r="AJ58" s="13">
        <f>AJ51</f>
        <v>5</v>
      </c>
      <c r="AK58" s="13" t="s">
        <v>3</v>
      </c>
      <c r="AL58" s="13">
        <f>AL51</f>
        <v>5</v>
      </c>
      <c r="AN58" s="13" t="s">
        <v>35</v>
      </c>
      <c r="AO58" s="16">
        <f>IFERROR((AO57*4+AP57*3+AQ57*2+AR57)/SUM(AO57:AR57),"")</f>
        <v>3.2</v>
      </c>
    </row>
    <row r="59" spans="3:45" ht="13.5" customHeight="1" x14ac:dyDescent="0.15">
      <c r="C59" s="38">
        <v>56</v>
      </c>
      <c r="D59" s="41"/>
      <c r="E59" s="50"/>
      <c r="F59" s="51" t="str">
        <f t="shared" si="3"/>
        <v/>
      </c>
      <c r="G59" s="51" t="str">
        <f t="shared" si="3"/>
        <v/>
      </c>
      <c r="H59" s="51" t="str">
        <f t="shared" si="3"/>
        <v/>
      </c>
      <c r="I59" s="51" t="str">
        <f t="shared" si="3"/>
        <v/>
      </c>
      <c r="J59" s="51" t="str">
        <f t="shared" si="3"/>
        <v/>
      </c>
      <c r="K59" s="51" t="str">
        <f t="shared" si="3"/>
        <v/>
      </c>
      <c r="L59" s="51" t="str">
        <f t="shared" si="3"/>
        <v/>
      </c>
      <c r="M59" s="51" t="str">
        <f t="shared" si="3"/>
        <v/>
      </c>
      <c r="N59" s="51" t="str">
        <f t="shared" si="3"/>
        <v/>
      </c>
      <c r="O59" s="51" t="str">
        <f t="shared" si="3"/>
        <v/>
      </c>
      <c r="P59" s="51" t="str">
        <f t="shared" si="3"/>
        <v/>
      </c>
      <c r="Q59" s="51" t="str">
        <f t="shared" si="3"/>
        <v/>
      </c>
      <c r="U59" s="133"/>
      <c r="V59" s="134"/>
      <c r="W59" s="134"/>
      <c r="X59" s="134"/>
      <c r="Y59" s="134"/>
      <c r="Z59" s="135"/>
      <c r="AA59" s="53"/>
      <c r="AB59" s="133"/>
      <c r="AC59" s="134"/>
      <c r="AD59" s="134"/>
      <c r="AE59" s="134"/>
      <c r="AF59" s="134"/>
      <c r="AG59" s="135"/>
      <c r="AI59" s="13" t="str">
        <f>"=男"</f>
        <v>=男</v>
      </c>
      <c r="AJ59" s="13" t="str">
        <f>"=1"</f>
        <v>=1</v>
      </c>
      <c r="AK59" s="13" t="str">
        <f>"=女"</f>
        <v>=女</v>
      </c>
      <c r="AL59" s="13" t="str">
        <f>"=1"</f>
        <v>=1</v>
      </c>
    </row>
    <row r="60" spans="3:45" ht="13.5" customHeight="1" x14ac:dyDescent="0.15">
      <c r="C60" s="38">
        <v>57</v>
      </c>
      <c r="D60" s="41"/>
      <c r="E60" s="50"/>
      <c r="F60" s="51" t="str">
        <f t="shared" si="3"/>
        <v/>
      </c>
      <c r="G60" s="51" t="str">
        <f t="shared" si="3"/>
        <v/>
      </c>
      <c r="H60" s="51" t="str">
        <f t="shared" si="3"/>
        <v/>
      </c>
      <c r="I60" s="51" t="str">
        <f t="shared" si="3"/>
        <v/>
      </c>
      <c r="J60" s="51" t="str">
        <f t="shared" si="3"/>
        <v/>
      </c>
      <c r="K60" s="51" t="str">
        <f t="shared" si="3"/>
        <v/>
      </c>
      <c r="L60" s="51" t="str">
        <f t="shared" si="3"/>
        <v/>
      </c>
      <c r="M60" s="51" t="str">
        <f t="shared" si="3"/>
        <v/>
      </c>
      <c r="N60" s="51" t="str">
        <f t="shared" si="3"/>
        <v/>
      </c>
      <c r="O60" s="51" t="str">
        <f t="shared" si="3"/>
        <v/>
      </c>
      <c r="P60" s="51" t="str">
        <f t="shared" si="3"/>
        <v/>
      </c>
      <c r="Q60" s="51" t="str">
        <f t="shared" si="3"/>
        <v/>
      </c>
      <c r="U60" s="133"/>
      <c r="V60" s="134"/>
      <c r="W60" s="134"/>
      <c r="X60" s="134"/>
      <c r="Y60" s="134"/>
      <c r="Z60" s="135"/>
      <c r="AA60" s="53"/>
      <c r="AB60" s="133"/>
      <c r="AC60" s="134"/>
      <c r="AD60" s="134"/>
      <c r="AE60" s="134"/>
      <c r="AF60" s="134"/>
      <c r="AG60" s="135"/>
      <c r="AI60" s="13" t="s">
        <v>3</v>
      </c>
      <c r="AJ60" s="13">
        <f>AJ51</f>
        <v>5</v>
      </c>
      <c r="AK60" s="13" t="s">
        <v>3</v>
      </c>
      <c r="AL60" s="13">
        <f>AL51</f>
        <v>5</v>
      </c>
    </row>
    <row r="61" spans="3:45" ht="13.5" customHeight="1" x14ac:dyDescent="0.15">
      <c r="C61" s="38">
        <v>58</v>
      </c>
      <c r="D61" s="41"/>
      <c r="E61" s="50"/>
      <c r="F61" s="51" t="str">
        <f t="shared" si="3"/>
        <v/>
      </c>
      <c r="G61" s="51" t="str">
        <f t="shared" si="3"/>
        <v/>
      </c>
      <c r="H61" s="51" t="str">
        <f t="shared" si="3"/>
        <v/>
      </c>
      <c r="I61" s="51" t="str">
        <f t="shared" si="3"/>
        <v/>
      </c>
      <c r="J61" s="51" t="str">
        <f t="shared" si="3"/>
        <v/>
      </c>
      <c r="K61" s="51" t="str">
        <f t="shared" si="3"/>
        <v/>
      </c>
      <c r="L61" s="51" t="str">
        <f t="shared" si="3"/>
        <v/>
      </c>
      <c r="M61" s="51" t="str">
        <f t="shared" si="3"/>
        <v/>
      </c>
      <c r="N61" s="51" t="str">
        <f t="shared" si="3"/>
        <v/>
      </c>
      <c r="O61" s="51" t="str">
        <f t="shared" si="3"/>
        <v/>
      </c>
      <c r="P61" s="51" t="str">
        <f t="shared" si="3"/>
        <v/>
      </c>
      <c r="Q61" s="51" t="str">
        <f t="shared" si="3"/>
        <v/>
      </c>
      <c r="U61" s="133"/>
      <c r="V61" s="134"/>
      <c r="W61" s="134"/>
      <c r="X61" s="134"/>
      <c r="Y61" s="134"/>
      <c r="Z61" s="135"/>
      <c r="AA61" s="53"/>
      <c r="AB61" s="133"/>
      <c r="AC61" s="134"/>
      <c r="AD61" s="134"/>
      <c r="AE61" s="134"/>
      <c r="AF61" s="134"/>
      <c r="AG61" s="135"/>
      <c r="AI61" s="13" t="str">
        <f>"=男"</f>
        <v>=男</v>
      </c>
      <c r="AJ61" s="13" t="str">
        <f>"=9"</f>
        <v>=9</v>
      </c>
      <c r="AK61" s="13" t="str">
        <f>"=女"</f>
        <v>=女</v>
      </c>
      <c r="AL61" s="13" t="str">
        <f>"=9"</f>
        <v>=9</v>
      </c>
    </row>
    <row r="62" spans="3:45" ht="13.5" customHeight="1" x14ac:dyDescent="0.15">
      <c r="C62" s="38">
        <v>59</v>
      </c>
      <c r="D62" s="41"/>
      <c r="E62" s="50"/>
      <c r="F62" s="51" t="str">
        <f t="shared" si="3"/>
        <v/>
      </c>
      <c r="G62" s="51" t="str">
        <f t="shared" si="3"/>
        <v/>
      </c>
      <c r="H62" s="51" t="str">
        <f t="shared" si="3"/>
        <v/>
      </c>
      <c r="I62" s="51" t="str">
        <f t="shared" si="3"/>
        <v/>
      </c>
      <c r="J62" s="51" t="str">
        <f t="shared" si="3"/>
        <v/>
      </c>
      <c r="K62" s="51" t="str">
        <f t="shared" si="3"/>
        <v/>
      </c>
      <c r="L62" s="51" t="str">
        <f t="shared" si="3"/>
        <v/>
      </c>
      <c r="M62" s="51" t="str">
        <f t="shared" si="3"/>
        <v/>
      </c>
      <c r="N62" s="51" t="str">
        <f t="shared" si="3"/>
        <v/>
      </c>
      <c r="O62" s="51" t="str">
        <f t="shared" si="3"/>
        <v/>
      </c>
      <c r="P62" s="51" t="str">
        <f t="shared" si="3"/>
        <v/>
      </c>
      <c r="Q62" s="51" t="str">
        <f t="shared" si="3"/>
        <v/>
      </c>
      <c r="U62" s="133"/>
      <c r="V62" s="134"/>
      <c r="W62" s="134"/>
      <c r="X62" s="134"/>
      <c r="Y62" s="134"/>
      <c r="Z62" s="135"/>
      <c r="AA62" s="53"/>
      <c r="AB62" s="133"/>
      <c r="AC62" s="134"/>
      <c r="AD62" s="134"/>
      <c r="AE62" s="134"/>
      <c r="AF62" s="134"/>
      <c r="AG62" s="135"/>
    </row>
    <row r="63" spans="3:45" ht="13.5" customHeight="1" x14ac:dyDescent="0.15">
      <c r="C63" s="38">
        <v>60</v>
      </c>
      <c r="D63" s="41"/>
      <c r="E63" s="50"/>
      <c r="F63" s="51" t="str">
        <f t="shared" si="3"/>
        <v/>
      </c>
      <c r="G63" s="51" t="str">
        <f t="shared" si="3"/>
        <v/>
      </c>
      <c r="H63" s="51" t="str">
        <f t="shared" si="3"/>
        <v/>
      </c>
      <c r="I63" s="51" t="str">
        <f t="shared" si="3"/>
        <v/>
      </c>
      <c r="J63" s="51" t="str">
        <f t="shared" si="3"/>
        <v/>
      </c>
      <c r="K63" s="51" t="str">
        <f t="shared" si="3"/>
        <v/>
      </c>
      <c r="L63" s="51" t="str">
        <f t="shared" si="3"/>
        <v/>
      </c>
      <c r="M63" s="51" t="str">
        <f t="shared" si="3"/>
        <v/>
      </c>
      <c r="N63" s="51" t="str">
        <f t="shared" si="3"/>
        <v/>
      </c>
      <c r="O63" s="51" t="str">
        <f t="shared" si="3"/>
        <v/>
      </c>
      <c r="P63" s="51" t="str">
        <f t="shared" si="3"/>
        <v/>
      </c>
      <c r="Q63" s="51" t="str">
        <f t="shared" si="3"/>
        <v/>
      </c>
      <c r="U63" s="133"/>
      <c r="V63" s="134"/>
      <c r="W63" s="134"/>
      <c r="X63" s="134"/>
      <c r="Y63" s="134"/>
      <c r="Z63" s="135"/>
      <c r="AA63" s="53"/>
      <c r="AB63" s="133"/>
      <c r="AC63" s="134"/>
      <c r="AD63" s="134"/>
      <c r="AE63" s="134"/>
      <c r="AF63" s="134"/>
      <c r="AG63" s="135"/>
      <c r="AJ63" s="13">
        <v>6</v>
      </c>
      <c r="AL63" s="13">
        <v>6</v>
      </c>
      <c r="AM63" s="13">
        <v>8</v>
      </c>
    </row>
    <row r="64" spans="3:45" ht="13.5" customHeight="1" x14ac:dyDescent="0.15">
      <c r="C64" s="38">
        <v>61</v>
      </c>
      <c r="D64" s="41"/>
      <c r="E64" s="50"/>
      <c r="F64" s="51" t="str">
        <f t="shared" si="3"/>
        <v/>
      </c>
      <c r="G64" s="51" t="str">
        <f t="shared" si="3"/>
        <v/>
      </c>
      <c r="H64" s="51" t="str">
        <f t="shared" si="3"/>
        <v/>
      </c>
      <c r="I64" s="51" t="str">
        <f t="shared" si="3"/>
        <v/>
      </c>
      <c r="J64" s="51" t="str">
        <f t="shared" si="3"/>
        <v/>
      </c>
      <c r="K64" s="51" t="str">
        <f t="shared" si="3"/>
        <v/>
      </c>
      <c r="L64" s="51" t="str">
        <f t="shared" si="3"/>
        <v/>
      </c>
      <c r="M64" s="51" t="str">
        <f t="shared" si="3"/>
        <v/>
      </c>
      <c r="N64" s="51" t="str">
        <f t="shared" si="3"/>
        <v/>
      </c>
      <c r="O64" s="51" t="str">
        <f t="shared" si="3"/>
        <v/>
      </c>
      <c r="P64" s="51" t="str">
        <f t="shared" si="3"/>
        <v/>
      </c>
      <c r="Q64" s="51" t="str">
        <f t="shared" si="3"/>
        <v/>
      </c>
      <c r="U64" s="133"/>
      <c r="V64" s="134"/>
      <c r="W64" s="134"/>
      <c r="X64" s="134"/>
      <c r="Y64" s="134"/>
      <c r="Z64" s="135"/>
      <c r="AA64" s="53"/>
      <c r="AB64" s="133"/>
      <c r="AC64" s="134"/>
      <c r="AD64" s="134"/>
      <c r="AE64" s="134"/>
      <c r="AF64" s="134"/>
      <c r="AG64" s="135"/>
      <c r="AI64" s="13" t="s">
        <v>3</v>
      </c>
      <c r="AJ64" s="13">
        <f>AJ63</f>
        <v>6</v>
      </c>
      <c r="AK64" s="13" t="s">
        <v>3</v>
      </c>
      <c r="AL64" s="13">
        <f>AL63</f>
        <v>6</v>
      </c>
      <c r="AO64" s="13" t="s">
        <v>7</v>
      </c>
      <c r="AP64" s="13" t="s">
        <v>8</v>
      </c>
      <c r="AQ64" s="13" t="s">
        <v>9</v>
      </c>
      <c r="AR64" s="13" t="s">
        <v>10</v>
      </c>
      <c r="AS64" s="13" t="s">
        <v>2</v>
      </c>
    </row>
    <row r="65" spans="3:45" ht="13.5" customHeight="1" x14ac:dyDescent="0.15">
      <c r="C65" s="38">
        <v>62</v>
      </c>
      <c r="D65" s="41"/>
      <c r="E65" s="50"/>
      <c r="F65" s="51" t="str">
        <f t="shared" si="3"/>
        <v/>
      </c>
      <c r="G65" s="51" t="str">
        <f t="shared" si="3"/>
        <v/>
      </c>
      <c r="H65" s="51" t="str">
        <f t="shared" si="3"/>
        <v/>
      </c>
      <c r="I65" s="51" t="str">
        <f t="shared" si="3"/>
        <v/>
      </c>
      <c r="J65" s="51" t="str">
        <f t="shared" si="3"/>
        <v/>
      </c>
      <c r="K65" s="51" t="str">
        <f t="shared" si="3"/>
        <v/>
      </c>
      <c r="L65" s="51" t="str">
        <f t="shared" si="3"/>
        <v/>
      </c>
      <c r="M65" s="51" t="str">
        <f t="shared" si="3"/>
        <v/>
      </c>
      <c r="N65" s="51" t="str">
        <f t="shared" si="3"/>
        <v/>
      </c>
      <c r="O65" s="51" t="str">
        <f t="shared" si="3"/>
        <v/>
      </c>
      <c r="P65" s="51" t="str">
        <f t="shared" si="3"/>
        <v/>
      </c>
      <c r="Q65" s="51" t="str">
        <f t="shared" si="3"/>
        <v/>
      </c>
      <c r="U65" s="133"/>
      <c r="V65" s="134"/>
      <c r="W65" s="134"/>
      <c r="X65" s="134"/>
      <c r="Y65" s="134"/>
      <c r="Z65" s="135"/>
      <c r="AA65" s="53"/>
      <c r="AB65" s="133"/>
      <c r="AC65" s="134"/>
      <c r="AD65" s="134"/>
      <c r="AE65" s="134"/>
      <c r="AF65" s="134"/>
      <c r="AG65" s="135"/>
      <c r="AI65" s="13" t="str">
        <f>"=男"</f>
        <v>=男</v>
      </c>
      <c r="AJ65" s="13" t="str">
        <f>"=4"</f>
        <v>=4</v>
      </c>
      <c r="AK65" s="13" t="str">
        <f>"=女"</f>
        <v>=女</v>
      </c>
      <c r="AL65" s="13" t="str">
        <f>"=4"</f>
        <v>=4</v>
      </c>
      <c r="AN65" s="13" t="s">
        <v>5</v>
      </c>
      <c r="AO65" s="14">
        <f>DCOUNTA($D$3:$Q$96,AM63,AI64:AJ65)/$AO$2</f>
        <v>0.33333333333333331</v>
      </c>
      <c r="AP65" s="14">
        <f>DCOUNTA($D$3:$Q$96,AM63,AI66:AJ67)/$AO$2</f>
        <v>0.66666666666666663</v>
      </c>
      <c r="AQ65" s="14">
        <f>DCOUNTA($D$3:$Q$96,AM63,AI68:AJ69)/$AO$2</f>
        <v>0</v>
      </c>
      <c r="AR65" s="14">
        <f>DCOUNTA($D$3:$Q$96,AM63,AI70:AJ71)/$AO$2</f>
        <v>0</v>
      </c>
      <c r="AS65" s="14">
        <f>DCOUNTA($D$3:$Q$96,AM63,AI72:AJ73)/$AO$2</f>
        <v>0</v>
      </c>
    </row>
    <row r="66" spans="3:45" ht="13.5" customHeight="1" x14ac:dyDescent="0.15">
      <c r="C66" s="38">
        <v>63</v>
      </c>
      <c r="D66" s="41"/>
      <c r="E66" s="50"/>
      <c r="F66" s="51" t="str">
        <f t="shared" si="3"/>
        <v/>
      </c>
      <c r="G66" s="51" t="str">
        <f t="shared" si="3"/>
        <v/>
      </c>
      <c r="H66" s="51" t="str">
        <f t="shared" si="3"/>
        <v/>
      </c>
      <c r="I66" s="51" t="str">
        <f t="shared" si="3"/>
        <v/>
      </c>
      <c r="J66" s="51" t="str">
        <f t="shared" si="3"/>
        <v/>
      </c>
      <c r="K66" s="51" t="str">
        <f t="shared" si="3"/>
        <v/>
      </c>
      <c r="L66" s="51" t="str">
        <f t="shared" si="3"/>
        <v/>
      </c>
      <c r="M66" s="51" t="str">
        <f t="shared" si="3"/>
        <v/>
      </c>
      <c r="N66" s="51" t="str">
        <f t="shared" si="3"/>
        <v/>
      </c>
      <c r="O66" s="51" t="str">
        <f t="shared" si="3"/>
        <v/>
      </c>
      <c r="P66" s="51" t="str">
        <f t="shared" si="3"/>
        <v/>
      </c>
      <c r="Q66" s="51" t="str">
        <f t="shared" si="3"/>
        <v/>
      </c>
      <c r="U66" s="133"/>
      <c r="V66" s="136" t="s">
        <v>23</v>
      </c>
      <c r="W66" s="136"/>
      <c r="X66" s="136" t="s">
        <v>25</v>
      </c>
      <c r="Y66" s="134"/>
      <c r="Z66" s="135"/>
      <c r="AA66" s="53"/>
      <c r="AB66" s="133"/>
      <c r="AC66" s="136" t="s">
        <v>19</v>
      </c>
      <c r="AD66" s="136"/>
      <c r="AE66" s="136" t="s">
        <v>21</v>
      </c>
      <c r="AF66" s="134"/>
      <c r="AG66" s="135"/>
      <c r="AI66" s="13" t="s">
        <v>3</v>
      </c>
      <c r="AJ66" s="13">
        <f>AJ63</f>
        <v>6</v>
      </c>
      <c r="AK66" s="13" t="s">
        <v>3</v>
      </c>
      <c r="AL66" s="13">
        <f>AL63</f>
        <v>6</v>
      </c>
      <c r="AN66" s="13" t="s">
        <v>6</v>
      </c>
      <c r="AO66" s="14">
        <f>DCOUNTA($D$3:$Q$96,AM63,AK64:AL65)/$AQ$2</f>
        <v>0</v>
      </c>
      <c r="AP66" s="14">
        <f>DCOUNTA($D$3:$Q$96,AM63,AK66:AL67)/$AQ$2</f>
        <v>1</v>
      </c>
      <c r="AQ66" s="14">
        <f>DCOUNTA($D$3:$Q$96,AM63,AK68:AL69)/$AQ$2</f>
        <v>0</v>
      </c>
      <c r="AR66" s="14">
        <f>DCOUNTA($D$3:$Q$96,AM63,AK70:AL71)/$AQ$2</f>
        <v>0</v>
      </c>
      <c r="AS66" s="14">
        <f>DCOUNTA($D$3:$Q$96,AM63,AK72:AL73)/$AQ$2</f>
        <v>0</v>
      </c>
    </row>
    <row r="67" spans="3:45" ht="13.5" customHeight="1" x14ac:dyDescent="0.15">
      <c r="C67" s="38">
        <v>64</v>
      </c>
      <c r="D67" s="41"/>
      <c r="E67" s="50"/>
      <c r="F67" s="51" t="str">
        <f t="shared" si="3"/>
        <v/>
      </c>
      <c r="G67" s="51" t="str">
        <f t="shared" si="3"/>
        <v/>
      </c>
      <c r="H67" s="51" t="str">
        <f t="shared" si="3"/>
        <v/>
      </c>
      <c r="I67" s="51" t="str">
        <f t="shared" si="3"/>
        <v/>
      </c>
      <c r="J67" s="51" t="str">
        <f t="shared" si="3"/>
        <v/>
      </c>
      <c r="K67" s="51" t="str">
        <f t="shared" si="3"/>
        <v/>
      </c>
      <c r="L67" s="51" t="str">
        <f t="shared" si="3"/>
        <v/>
      </c>
      <c r="M67" s="51" t="str">
        <f t="shared" si="3"/>
        <v/>
      </c>
      <c r="N67" s="51" t="str">
        <f t="shared" si="3"/>
        <v/>
      </c>
      <c r="O67" s="51" t="str">
        <f t="shared" si="3"/>
        <v/>
      </c>
      <c r="P67" s="51" t="str">
        <f t="shared" si="3"/>
        <v/>
      </c>
      <c r="Q67" s="51" t="str">
        <f t="shared" si="3"/>
        <v/>
      </c>
      <c r="U67" s="137"/>
      <c r="V67" s="138" t="s">
        <v>24</v>
      </c>
      <c r="W67" s="138"/>
      <c r="X67" s="138" t="s">
        <v>26</v>
      </c>
      <c r="Y67" s="139"/>
      <c r="Z67" s="140"/>
      <c r="AA67" s="53"/>
      <c r="AB67" s="137"/>
      <c r="AC67" s="138" t="s">
        <v>20</v>
      </c>
      <c r="AD67" s="138"/>
      <c r="AE67" s="138" t="s">
        <v>22</v>
      </c>
      <c r="AF67" s="139"/>
      <c r="AG67" s="140"/>
      <c r="AI67" s="13" t="str">
        <f>"=男"</f>
        <v>=男</v>
      </c>
      <c r="AJ67" s="13" t="str">
        <f>"=3"</f>
        <v>=3</v>
      </c>
      <c r="AK67" s="13" t="str">
        <f>"=女"</f>
        <v>=女</v>
      </c>
      <c r="AL67" s="13" t="str">
        <f>"=3"</f>
        <v>=3</v>
      </c>
      <c r="AN67" s="13" t="s">
        <v>11</v>
      </c>
      <c r="AO67" s="14">
        <f>(AO65*$AO$2+AO66*$AQ$2)/$AS$2</f>
        <v>0.2</v>
      </c>
      <c r="AP67" s="14">
        <f>(AP65*$AO$2+AP66*$AQ$2)/$AS$2</f>
        <v>0.8</v>
      </c>
      <c r="AQ67" s="14">
        <f>(AQ65*$AO$2+AQ66*$AQ$2)/$AS$2</f>
        <v>0</v>
      </c>
      <c r="AR67" s="14">
        <f>(AR65*$AO$2+AR66*$AQ$2)/$AS$2</f>
        <v>0</v>
      </c>
      <c r="AS67" s="14">
        <f>(AS65*$AO$2+AS66*$AQ$2)/$AS$2</f>
        <v>0</v>
      </c>
    </row>
    <row r="68" spans="3:45" ht="13.5" customHeight="1" x14ac:dyDescent="0.15">
      <c r="C68" s="38">
        <v>65</v>
      </c>
      <c r="D68" s="41"/>
      <c r="E68" s="50"/>
      <c r="F68" s="51" t="str">
        <f t="shared" si="3"/>
        <v/>
      </c>
      <c r="G68" s="51" t="str">
        <f t="shared" si="3"/>
        <v/>
      </c>
      <c r="H68" s="51" t="str">
        <f t="shared" si="3"/>
        <v/>
      </c>
      <c r="I68" s="51" t="str">
        <f t="shared" si="3"/>
        <v/>
      </c>
      <c r="J68" s="51" t="str">
        <f t="shared" si="3"/>
        <v/>
      </c>
      <c r="K68" s="51" t="str">
        <f t="shared" si="3"/>
        <v/>
      </c>
      <c r="L68" s="51" t="str">
        <f t="shared" si="3"/>
        <v/>
      </c>
      <c r="M68" s="51" t="str">
        <f t="shared" si="3"/>
        <v/>
      </c>
      <c r="N68" s="51" t="str">
        <f t="shared" si="3"/>
        <v/>
      </c>
      <c r="O68" s="51" t="str">
        <f t="shared" si="3"/>
        <v/>
      </c>
      <c r="P68" s="51" t="str">
        <f t="shared" si="3"/>
        <v/>
      </c>
      <c r="Q68" s="51" t="str">
        <f t="shared" si="3"/>
        <v/>
      </c>
      <c r="U68" s="53"/>
      <c r="V68" s="53"/>
      <c r="W68" s="53"/>
      <c r="X68" s="53"/>
      <c r="Y68" s="53"/>
      <c r="Z68" s="53"/>
      <c r="AA68" s="53"/>
      <c r="AB68" s="53"/>
      <c r="AC68" s="53"/>
      <c r="AD68" s="53"/>
      <c r="AE68" s="53"/>
      <c r="AF68" s="53"/>
      <c r="AG68" s="53"/>
      <c r="AI68" s="13" t="s">
        <v>3</v>
      </c>
      <c r="AJ68" s="13">
        <f>AJ63</f>
        <v>6</v>
      </c>
      <c r="AK68" s="13" t="s">
        <v>3</v>
      </c>
      <c r="AL68" s="13">
        <f>AL63</f>
        <v>6</v>
      </c>
    </row>
    <row r="69" spans="3:45" ht="13.5" customHeight="1" x14ac:dyDescent="0.15">
      <c r="C69" s="38">
        <v>66</v>
      </c>
      <c r="D69" s="41"/>
      <c r="E69" s="50"/>
      <c r="F69" s="51" t="str">
        <f t="shared" si="3"/>
        <v/>
      </c>
      <c r="G69" s="51" t="str">
        <f t="shared" si="3"/>
        <v/>
      </c>
      <c r="H69" s="51" t="str">
        <f t="shared" si="3"/>
        <v/>
      </c>
      <c r="I69" s="51" t="str">
        <f t="shared" si="3"/>
        <v/>
      </c>
      <c r="J69" s="51" t="str">
        <f t="shared" si="3"/>
        <v/>
      </c>
      <c r="K69" s="51" t="str">
        <f t="shared" si="3"/>
        <v/>
      </c>
      <c r="L69" s="51" t="str">
        <f t="shared" si="3"/>
        <v/>
      </c>
      <c r="M69" s="51" t="str">
        <f t="shared" si="3"/>
        <v/>
      </c>
      <c r="N69" s="51" t="str">
        <f t="shared" si="3"/>
        <v/>
      </c>
      <c r="O69" s="51" t="str">
        <f t="shared" si="3"/>
        <v/>
      </c>
      <c r="P69" s="51" t="str">
        <f t="shared" si="3"/>
        <v/>
      </c>
      <c r="Q69" s="51" t="str">
        <f t="shared" si="3"/>
        <v/>
      </c>
      <c r="U69" s="157" t="s">
        <v>101</v>
      </c>
      <c r="V69" s="158"/>
      <c r="W69" s="158"/>
      <c r="X69" s="158"/>
      <c r="Y69" s="158"/>
      <c r="Z69" s="159"/>
      <c r="AA69" s="141"/>
      <c r="AB69" s="157" t="s">
        <v>31</v>
      </c>
      <c r="AC69" s="158"/>
      <c r="AD69" s="158"/>
      <c r="AE69" s="158"/>
      <c r="AF69" s="158"/>
      <c r="AG69" s="159"/>
      <c r="AI69" s="13" t="str">
        <f>"=男"</f>
        <v>=男</v>
      </c>
      <c r="AJ69" s="13" t="str">
        <f>"=2"</f>
        <v>=2</v>
      </c>
      <c r="AK69" s="13" t="str">
        <f>"=女"</f>
        <v>=女</v>
      </c>
      <c r="AL69" s="13" t="str">
        <f>"=2"</f>
        <v>=2</v>
      </c>
      <c r="AN69" s="15" t="s">
        <v>34</v>
      </c>
      <c r="AO69" s="13">
        <f>AO67*$AS$2</f>
        <v>1</v>
      </c>
      <c r="AP69" s="13">
        <f>AP67*$AS$2</f>
        <v>4</v>
      </c>
      <c r="AQ69" s="13">
        <f>AQ67*$AS$2</f>
        <v>0</v>
      </c>
      <c r="AR69" s="13">
        <f>AR67*$AS$2</f>
        <v>0</v>
      </c>
      <c r="AS69" s="13">
        <f>AS67*$AS$2</f>
        <v>0</v>
      </c>
    </row>
    <row r="70" spans="3:45" ht="13.5" customHeight="1" x14ac:dyDescent="0.15">
      <c r="C70" s="38">
        <v>67</v>
      </c>
      <c r="D70" s="41"/>
      <c r="E70" s="50"/>
      <c r="F70" s="51" t="str">
        <f t="shared" si="3"/>
        <v/>
      </c>
      <c r="G70" s="51" t="str">
        <f t="shared" si="3"/>
        <v/>
      </c>
      <c r="H70" s="51" t="str">
        <f t="shared" si="3"/>
        <v/>
      </c>
      <c r="I70" s="51" t="str">
        <f t="shared" si="3"/>
        <v/>
      </c>
      <c r="J70" s="51" t="str">
        <f t="shared" si="3"/>
        <v/>
      </c>
      <c r="K70" s="51" t="str">
        <f t="shared" si="3"/>
        <v/>
      </c>
      <c r="L70" s="51" t="str">
        <f t="shared" si="3"/>
        <v/>
      </c>
      <c r="M70" s="51" t="str">
        <f t="shared" si="3"/>
        <v/>
      </c>
      <c r="N70" s="51" t="str">
        <f t="shared" si="3"/>
        <v/>
      </c>
      <c r="O70" s="51" t="str">
        <f t="shared" si="3"/>
        <v/>
      </c>
      <c r="P70" s="51" t="str">
        <f t="shared" si="3"/>
        <v/>
      </c>
      <c r="Q70" s="51" t="str">
        <f t="shared" si="3"/>
        <v/>
      </c>
      <c r="U70" s="160"/>
      <c r="V70" s="161"/>
      <c r="W70" s="161"/>
      <c r="X70" s="161"/>
      <c r="Y70" s="161"/>
      <c r="Z70" s="162"/>
      <c r="AA70" s="53"/>
      <c r="AB70" s="160"/>
      <c r="AC70" s="161"/>
      <c r="AD70" s="161"/>
      <c r="AE70" s="161"/>
      <c r="AF70" s="161"/>
      <c r="AG70" s="162"/>
      <c r="AI70" s="13" t="s">
        <v>3</v>
      </c>
      <c r="AJ70" s="13">
        <f>AJ63</f>
        <v>6</v>
      </c>
      <c r="AK70" s="13" t="s">
        <v>3</v>
      </c>
      <c r="AL70" s="13">
        <f>AL63</f>
        <v>6</v>
      </c>
      <c r="AN70" s="13" t="s">
        <v>35</v>
      </c>
      <c r="AO70" s="16">
        <f>IFERROR((AO69*4+AP69*3+AQ69*2+AR69)/SUM(AO69:AR69),"")</f>
        <v>3.2</v>
      </c>
    </row>
    <row r="71" spans="3:45" ht="13.5" customHeight="1" x14ac:dyDescent="0.15">
      <c r="C71" s="38">
        <v>68</v>
      </c>
      <c r="D71" s="41"/>
      <c r="E71" s="50"/>
      <c r="F71" s="51" t="str">
        <f t="shared" si="3"/>
        <v/>
      </c>
      <c r="G71" s="51" t="str">
        <f t="shared" si="3"/>
        <v/>
      </c>
      <c r="H71" s="51" t="str">
        <f t="shared" si="3"/>
        <v/>
      </c>
      <c r="I71" s="51" t="str">
        <f t="shared" si="3"/>
        <v/>
      </c>
      <c r="J71" s="51" t="str">
        <f t="shared" si="3"/>
        <v/>
      </c>
      <c r="K71" s="51" t="str">
        <f t="shared" si="3"/>
        <v/>
      </c>
      <c r="L71" s="51" t="str">
        <f t="shared" si="3"/>
        <v/>
      </c>
      <c r="M71" s="51" t="str">
        <f t="shared" si="3"/>
        <v/>
      </c>
      <c r="N71" s="51" t="str">
        <f t="shared" si="3"/>
        <v/>
      </c>
      <c r="O71" s="51" t="str">
        <f t="shared" si="3"/>
        <v/>
      </c>
      <c r="P71" s="51" t="str">
        <f t="shared" si="3"/>
        <v/>
      </c>
      <c r="Q71" s="51" t="str">
        <f t="shared" si="3"/>
        <v/>
      </c>
      <c r="U71" s="160"/>
      <c r="V71" s="161"/>
      <c r="W71" s="161"/>
      <c r="X71" s="161"/>
      <c r="Y71" s="161"/>
      <c r="Z71" s="162"/>
      <c r="AA71" s="53"/>
      <c r="AB71" s="160"/>
      <c r="AC71" s="161"/>
      <c r="AD71" s="161"/>
      <c r="AE71" s="161"/>
      <c r="AF71" s="161"/>
      <c r="AG71" s="162"/>
      <c r="AI71" s="13" t="str">
        <f>"=男"</f>
        <v>=男</v>
      </c>
      <c r="AJ71" s="13" t="str">
        <f>"=1"</f>
        <v>=1</v>
      </c>
      <c r="AK71" s="13" t="str">
        <f>"=女"</f>
        <v>=女</v>
      </c>
      <c r="AL71" s="13" t="str">
        <f>"=1"</f>
        <v>=1</v>
      </c>
    </row>
    <row r="72" spans="3:45" ht="13.5" customHeight="1" x14ac:dyDescent="0.15">
      <c r="C72" s="38">
        <v>69</v>
      </c>
      <c r="D72" s="41"/>
      <c r="E72" s="50"/>
      <c r="F72" s="51" t="str">
        <f t="shared" si="3"/>
        <v/>
      </c>
      <c r="G72" s="51" t="str">
        <f t="shared" si="3"/>
        <v/>
      </c>
      <c r="H72" s="51" t="str">
        <f t="shared" si="3"/>
        <v/>
      </c>
      <c r="I72" s="51" t="str">
        <f t="shared" si="3"/>
        <v/>
      </c>
      <c r="J72" s="51" t="str">
        <f t="shared" si="3"/>
        <v/>
      </c>
      <c r="K72" s="51" t="str">
        <f t="shared" si="3"/>
        <v/>
      </c>
      <c r="L72" s="51" t="str">
        <f t="shared" si="3"/>
        <v/>
      </c>
      <c r="M72" s="51" t="str">
        <f t="shared" si="3"/>
        <v/>
      </c>
      <c r="N72" s="51" t="str">
        <f t="shared" si="3"/>
        <v/>
      </c>
      <c r="O72" s="51" t="str">
        <f t="shared" si="3"/>
        <v/>
      </c>
      <c r="P72" s="51" t="str">
        <f t="shared" si="3"/>
        <v/>
      </c>
      <c r="Q72" s="51" t="str">
        <f t="shared" si="3"/>
        <v/>
      </c>
      <c r="U72" s="133"/>
      <c r="V72" s="134"/>
      <c r="W72" s="134"/>
      <c r="X72" s="134"/>
      <c r="Y72" s="134"/>
      <c r="Z72" s="135"/>
      <c r="AA72" s="53"/>
      <c r="AB72" s="133"/>
      <c r="AC72" s="134"/>
      <c r="AD72" s="134"/>
      <c r="AE72" s="134"/>
      <c r="AF72" s="134"/>
      <c r="AG72" s="135"/>
      <c r="AI72" s="13" t="s">
        <v>3</v>
      </c>
      <c r="AJ72" s="13">
        <f>AJ63</f>
        <v>6</v>
      </c>
      <c r="AK72" s="13" t="s">
        <v>3</v>
      </c>
      <c r="AL72" s="13">
        <f>AL63</f>
        <v>6</v>
      </c>
    </row>
    <row r="73" spans="3:45" ht="13.5" customHeight="1" x14ac:dyDescent="0.15">
      <c r="C73" s="38">
        <v>70</v>
      </c>
      <c r="D73" s="41"/>
      <c r="E73" s="50"/>
      <c r="F73" s="51" t="str">
        <f t="shared" si="3"/>
        <v/>
      </c>
      <c r="G73" s="51" t="str">
        <f t="shared" si="3"/>
        <v/>
      </c>
      <c r="H73" s="51" t="str">
        <f t="shared" si="3"/>
        <v/>
      </c>
      <c r="I73" s="51" t="str">
        <f t="shared" ref="H73:Q88" si="4">MID($E73,I$3,1)</f>
        <v/>
      </c>
      <c r="J73" s="51" t="str">
        <f t="shared" si="4"/>
        <v/>
      </c>
      <c r="K73" s="51" t="str">
        <f t="shared" si="4"/>
        <v/>
      </c>
      <c r="L73" s="51" t="str">
        <f t="shared" si="4"/>
        <v/>
      </c>
      <c r="M73" s="51" t="str">
        <f t="shared" si="4"/>
        <v/>
      </c>
      <c r="N73" s="51" t="str">
        <f t="shared" si="4"/>
        <v/>
      </c>
      <c r="O73" s="51" t="str">
        <f t="shared" si="4"/>
        <v/>
      </c>
      <c r="P73" s="51" t="str">
        <f t="shared" si="4"/>
        <v/>
      </c>
      <c r="Q73" s="51" t="str">
        <f t="shared" si="4"/>
        <v/>
      </c>
      <c r="U73" s="133"/>
      <c r="V73" s="134"/>
      <c r="W73" s="134"/>
      <c r="X73" s="134"/>
      <c r="Y73" s="134"/>
      <c r="Z73" s="135"/>
      <c r="AA73" s="53"/>
      <c r="AB73" s="133"/>
      <c r="AC73" s="134"/>
      <c r="AD73" s="134"/>
      <c r="AE73" s="134"/>
      <c r="AF73" s="134"/>
      <c r="AG73" s="135"/>
      <c r="AI73" s="13" t="str">
        <f>"=男"</f>
        <v>=男</v>
      </c>
      <c r="AJ73" s="13" t="str">
        <f>"=9"</f>
        <v>=9</v>
      </c>
      <c r="AK73" s="13" t="str">
        <f>"=女"</f>
        <v>=女</v>
      </c>
      <c r="AL73" s="13" t="str">
        <f>"=9"</f>
        <v>=9</v>
      </c>
    </row>
    <row r="74" spans="3:45" ht="13.5" customHeight="1" x14ac:dyDescent="0.15">
      <c r="C74" s="38">
        <v>71</v>
      </c>
      <c r="D74" s="41"/>
      <c r="E74" s="50"/>
      <c r="F74" s="51" t="str">
        <f t="shared" ref="F74:Q105" si="5">MID($E74,F$3,1)</f>
        <v/>
      </c>
      <c r="G74" s="51" t="str">
        <f t="shared" si="5"/>
        <v/>
      </c>
      <c r="H74" s="51" t="str">
        <f t="shared" si="4"/>
        <v/>
      </c>
      <c r="I74" s="51" t="str">
        <f t="shared" si="4"/>
        <v/>
      </c>
      <c r="J74" s="51" t="str">
        <f t="shared" si="4"/>
        <v/>
      </c>
      <c r="K74" s="51" t="str">
        <f t="shared" si="4"/>
        <v/>
      </c>
      <c r="L74" s="51" t="str">
        <f t="shared" si="4"/>
        <v/>
      </c>
      <c r="M74" s="51" t="str">
        <f t="shared" si="4"/>
        <v/>
      </c>
      <c r="N74" s="51" t="str">
        <f t="shared" si="4"/>
        <v/>
      </c>
      <c r="O74" s="51" t="str">
        <f t="shared" si="4"/>
        <v/>
      </c>
      <c r="P74" s="51" t="str">
        <f t="shared" si="4"/>
        <v/>
      </c>
      <c r="Q74" s="51" t="str">
        <f t="shared" si="4"/>
        <v/>
      </c>
      <c r="U74" s="133"/>
      <c r="V74" s="134"/>
      <c r="W74" s="134"/>
      <c r="X74" s="134"/>
      <c r="Y74" s="134"/>
      <c r="Z74" s="135"/>
      <c r="AA74" s="53"/>
      <c r="AB74" s="133"/>
      <c r="AC74" s="134"/>
      <c r="AD74" s="134"/>
      <c r="AE74" s="134"/>
      <c r="AF74" s="134"/>
      <c r="AG74" s="135"/>
    </row>
    <row r="75" spans="3:45" ht="13.5" customHeight="1" x14ac:dyDescent="0.15">
      <c r="C75" s="38">
        <v>72</v>
      </c>
      <c r="D75" s="41"/>
      <c r="E75" s="50"/>
      <c r="F75" s="51" t="str">
        <f t="shared" si="5"/>
        <v/>
      </c>
      <c r="G75" s="51" t="str">
        <f t="shared" si="5"/>
        <v/>
      </c>
      <c r="H75" s="51" t="str">
        <f t="shared" si="4"/>
        <v/>
      </c>
      <c r="I75" s="51" t="str">
        <f t="shared" si="4"/>
        <v/>
      </c>
      <c r="J75" s="51" t="str">
        <f t="shared" si="4"/>
        <v/>
      </c>
      <c r="K75" s="51" t="str">
        <f t="shared" si="4"/>
        <v/>
      </c>
      <c r="L75" s="51" t="str">
        <f t="shared" si="4"/>
        <v/>
      </c>
      <c r="M75" s="51" t="str">
        <f t="shared" si="4"/>
        <v/>
      </c>
      <c r="N75" s="51" t="str">
        <f t="shared" si="4"/>
        <v/>
      </c>
      <c r="O75" s="51" t="str">
        <f t="shared" si="4"/>
        <v/>
      </c>
      <c r="P75" s="51" t="str">
        <f t="shared" si="4"/>
        <v/>
      </c>
      <c r="Q75" s="51" t="str">
        <f t="shared" si="4"/>
        <v/>
      </c>
      <c r="U75" s="133"/>
      <c r="V75" s="134"/>
      <c r="W75" s="134"/>
      <c r="X75" s="134"/>
      <c r="Y75" s="134"/>
      <c r="Z75" s="135"/>
      <c r="AA75" s="53"/>
      <c r="AB75" s="133"/>
      <c r="AC75" s="134"/>
      <c r="AD75" s="134"/>
      <c r="AE75" s="134"/>
      <c r="AF75" s="134"/>
      <c r="AG75" s="135"/>
      <c r="AJ75" s="13">
        <v>7</v>
      </c>
      <c r="AL75" s="13">
        <v>7</v>
      </c>
      <c r="AM75" s="13">
        <v>9</v>
      </c>
    </row>
    <row r="76" spans="3:45" ht="13.5" customHeight="1" x14ac:dyDescent="0.15">
      <c r="C76" s="38">
        <v>73</v>
      </c>
      <c r="D76" s="41"/>
      <c r="E76" s="50"/>
      <c r="F76" s="51" t="str">
        <f t="shared" si="5"/>
        <v/>
      </c>
      <c r="G76" s="51" t="str">
        <f t="shared" si="5"/>
        <v/>
      </c>
      <c r="H76" s="51" t="str">
        <f t="shared" si="4"/>
        <v/>
      </c>
      <c r="I76" s="51" t="str">
        <f t="shared" si="4"/>
        <v/>
      </c>
      <c r="J76" s="51" t="str">
        <f t="shared" si="4"/>
        <v/>
      </c>
      <c r="K76" s="51" t="str">
        <f t="shared" si="4"/>
        <v/>
      </c>
      <c r="L76" s="51" t="str">
        <f t="shared" si="4"/>
        <v/>
      </c>
      <c r="M76" s="51" t="str">
        <f t="shared" si="4"/>
        <v/>
      </c>
      <c r="N76" s="51" t="str">
        <f t="shared" si="4"/>
        <v/>
      </c>
      <c r="O76" s="51" t="str">
        <f t="shared" si="4"/>
        <v/>
      </c>
      <c r="P76" s="51" t="str">
        <f t="shared" si="4"/>
        <v/>
      </c>
      <c r="Q76" s="51" t="str">
        <f t="shared" si="4"/>
        <v/>
      </c>
      <c r="U76" s="133"/>
      <c r="V76" s="134"/>
      <c r="W76" s="134"/>
      <c r="X76" s="134"/>
      <c r="Y76" s="134"/>
      <c r="Z76" s="135"/>
      <c r="AA76" s="53"/>
      <c r="AB76" s="133"/>
      <c r="AC76" s="134"/>
      <c r="AD76" s="134"/>
      <c r="AE76" s="134"/>
      <c r="AF76" s="134"/>
      <c r="AG76" s="135"/>
      <c r="AI76" s="13" t="s">
        <v>3</v>
      </c>
      <c r="AJ76" s="13">
        <f>AJ75</f>
        <v>7</v>
      </c>
      <c r="AK76" s="13" t="s">
        <v>3</v>
      </c>
      <c r="AL76" s="13">
        <f>AL75</f>
        <v>7</v>
      </c>
      <c r="AO76" s="13" t="s">
        <v>7</v>
      </c>
      <c r="AP76" s="13" t="s">
        <v>8</v>
      </c>
      <c r="AQ76" s="13" t="s">
        <v>9</v>
      </c>
      <c r="AR76" s="13" t="s">
        <v>10</v>
      </c>
      <c r="AS76" s="13" t="s">
        <v>2</v>
      </c>
    </row>
    <row r="77" spans="3:45" ht="13.5" customHeight="1" x14ac:dyDescent="0.15">
      <c r="C77" s="38">
        <v>74</v>
      </c>
      <c r="D77" s="41"/>
      <c r="E77" s="50"/>
      <c r="F77" s="51" t="str">
        <f t="shared" si="5"/>
        <v/>
      </c>
      <c r="G77" s="51" t="str">
        <f t="shared" si="5"/>
        <v/>
      </c>
      <c r="H77" s="51" t="str">
        <f t="shared" si="4"/>
        <v/>
      </c>
      <c r="I77" s="51" t="str">
        <f t="shared" si="4"/>
        <v/>
      </c>
      <c r="J77" s="51" t="str">
        <f t="shared" si="4"/>
        <v/>
      </c>
      <c r="K77" s="51" t="str">
        <f t="shared" si="4"/>
        <v/>
      </c>
      <c r="L77" s="51" t="str">
        <f t="shared" si="4"/>
        <v/>
      </c>
      <c r="M77" s="51" t="str">
        <f t="shared" si="4"/>
        <v/>
      </c>
      <c r="N77" s="51" t="str">
        <f t="shared" si="4"/>
        <v/>
      </c>
      <c r="O77" s="51" t="str">
        <f t="shared" si="4"/>
        <v/>
      </c>
      <c r="P77" s="51" t="str">
        <f t="shared" si="4"/>
        <v/>
      </c>
      <c r="Q77" s="51" t="str">
        <f t="shared" si="4"/>
        <v/>
      </c>
      <c r="U77" s="133"/>
      <c r="V77" s="134"/>
      <c r="W77" s="134"/>
      <c r="X77" s="134"/>
      <c r="Y77" s="134"/>
      <c r="Z77" s="135"/>
      <c r="AA77" s="53"/>
      <c r="AB77" s="133"/>
      <c r="AC77" s="134"/>
      <c r="AD77" s="134"/>
      <c r="AE77" s="134"/>
      <c r="AF77" s="134"/>
      <c r="AG77" s="135"/>
      <c r="AI77" s="13" t="str">
        <f>"=男"</f>
        <v>=男</v>
      </c>
      <c r="AJ77" s="13" t="str">
        <f>"=4"</f>
        <v>=4</v>
      </c>
      <c r="AK77" s="13" t="str">
        <f>"=女"</f>
        <v>=女</v>
      </c>
      <c r="AL77" s="13" t="str">
        <f>"=4"</f>
        <v>=4</v>
      </c>
      <c r="AN77" s="13" t="s">
        <v>5</v>
      </c>
      <c r="AO77" s="14">
        <f>DCOUNTA($D$3:$Q$96,AM75,AI76:AJ77)/$AO$2</f>
        <v>1</v>
      </c>
      <c r="AP77" s="14">
        <f>DCOUNTA($D$3:$Q$96,AM75,AI78:AJ79)/$AO$2</f>
        <v>0</v>
      </c>
      <c r="AQ77" s="14">
        <f>DCOUNTA($D$3:$Q$96,AM75,AI80:AJ81)/$AO$2</f>
        <v>0</v>
      </c>
      <c r="AR77" s="14">
        <f>DCOUNTA($D$3:$Q$96,AM75,AI82:AJ83)/$AO$2</f>
        <v>0</v>
      </c>
      <c r="AS77" s="14">
        <f>DCOUNTA($D$3:$Q$96,AM75,AI84:AJ85)/$AO$2</f>
        <v>0</v>
      </c>
    </row>
    <row r="78" spans="3:45" ht="13.5" customHeight="1" x14ac:dyDescent="0.15">
      <c r="C78" s="38">
        <v>75</v>
      </c>
      <c r="D78" s="41"/>
      <c r="E78" s="50"/>
      <c r="F78" s="51" t="str">
        <f t="shared" si="5"/>
        <v/>
      </c>
      <c r="G78" s="51" t="str">
        <f t="shared" si="5"/>
        <v/>
      </c>
      <c r="H78" s="51" t="str">
        <f t="shared" si="4"/>
        <v/>
      </c>
      <c r="I78" s="51" t="str">
        <f t="shared" si="4"/>
        <v/>
      </c>
      <c r="J78" s="51" t="str">
        <f t="shared" si="4"/>
        <v/>
      </c>
      <c r="K78" s="51" t="str">
        <f t="shared" si="4"/>
        <v/>
      </c>
      <c r="L78" s="51" t="str">
        <f t="shared" si="4"/>
        <v/>
      </c>
      <c r="M78" s="51" t="str">
        <f t="shared" si="4"/>
        <v/>
      </c>
      <c r="N78" s="51" t="str">
        <f t="shared" si="4"/>
        <v/>
      </c>
      <c r="O78" s="51" t="str">
        <f t="shared" si="4"/>
        <v/>
      </c>
      <c r="P78" s="51" t="str">
        <f t="shared" si="4"/>
        <v/>
      </c>
      <c r="Q78" s="51" t="str">
        <f t="shared" si="4"/>
        <v/>
      </c>
      <c r="U78" s="133"/>
      <c r="V78" s="134"/>
      <c r="W78" s="134"/>
      <c r="X78" s="134"/>
      <c r="Y78" s="134"/>
      <c r="Z78" s="135"/>
      <c r="AA78" s="53"/>
      <c r="AB78" s="133"/>
      <c r="AC78" s="134"/>
      <c r="AD78" s="134"/>
      <c r="AE78" s="134"/>
      <c r="AF78" s="134"/>
      <c r="AG78" s="135"/>
      <c r="AI78" s="13" t="s">
        <v>3</v>
      </c>
      <c r="AJ78" s="13">
        <f>AJ75</f>
        <v>7</v>
      </c>
      <c r="AK78" s="13" t="s">
        <v>3</v>
      </c>
      <c r="AL78" s="13">
        <f>AL75</f>
        <v>7</v>
      </c>
      <c r="AN78" s="13" t="s">
        <v>6</v>
      </c>
      <c r="AO78" s="14">
        <f>DCOUNTA($D$3:$Q$96,AM75,AK76:AL77)/$AQ$2</f>
        <v>0.5</v>
      </c>
      <c r="AP78" s="14">
        <f>DCOUNTA($D$3:$Q$96,AM75,AK78:AL79)/$AQ$2</f>
        <v>0.5</v>
      </c>
      <c r="AQ78" s="14">
        <f>DCOUNTA($D$3:$Q$96,AM75,AK80:AL81)/$AQ$2</f>
        <v>0</v>
      </c>
      <c r="AR78" s="14">
        <f>DCOUNTA($D$3:$Q$96,AM75,AK82:AL83)/$AQ$2</f>
        <v>0</v>
      </c>
      <c r="AS78" s="14">
        <f>DCOUNTA($D$3:$Q$96,AM75,AK84:AL85)/$AQ$2</f>
        <v>0</v>
      </c>
    </row>
    <row r="79" spans="3:45" ht="13.5" customHeight="1" x14ac:dyDescent="0.15">
      <c r="C79" s="38">
        <v>76</v>
      </c>
      <c r="D79" s="41"/>
      <c r="E79" s="50"/>
      <c r="F79" s="51" t="str">
        <f t="shared" si="5"/>
        <v/>
      </c>
      <c r="G79" s="51" t="str">
        <f t="shared" si="5"/>
        <v/>
      </c>
      <c r="H79" s="51" t="str">
        <f t="shared" si="4"/>
        <v/>
      </c>
      <c r="I79" s="51" t="str">
        <f t="shared" si="4"/>
        <v/>
      </c>
      <c r="J79" s="51" t="str">
        <f t="shared" si="4"/>
        <v/>
      </c>
      <c r="K79" s="51" t="str">
        <f t="shared" si="4"/>
        <v/>
      </c>
      <c r="L79" s="51" t="str">
        <f t="shared" si="4"/>
        <v/>
      </c>
      <c r="M79" s="51" t="str">
        <f t="shared" si="4"/>
        <v/>
      </c>
      <c r="N79" s="51" t="str">
        <f t="shared" si="4"/>
        <v/>
      </c>
      <c r="O79" s="51" t="str">
        <f t="shared" si="4"/>
        <v/>
      </c>
      <c r="P79" s="51" t="str">
        <f t="shared" si="4"/>
        <v/>
      </c>
      <c r="Q79" s="51" t="str">
        <f t="shared" si="4"/>
        <v/>
      </c>
      <c r="U79" s="133"/>
      <c r="V79" s="134"/>
      <c r="W79" s="134"/>
      <c r="X79" s="134"/>
      <c r="Y79" s="134"/>
      <c r="Z79" s="135"/>
      <c r="AA79" s="53"/>
      <c r="AB79" s="133"/>
      <c r="AC79" s="134"/>
      <c r="AD79" s="134"/>
      <c r="AE79" s="134"/>
      <c r="AF79" s="134"/>
      <c r="AG79" s="135"/>
      <c r="AI79" s="13" t="str">
        <f>"=男"</f>
        <v>=男</v>
      </c>
      <c r="AJ79" s="13" t="str">
        <f>"=3"</f>
        <v>=3</v>
      </c>
      <c r="AK79" s="13" t="str">
        <f>"=女"</f>
        <v>=女</v>
      </c>
      <c r="AL79" s="13" t="str">
        <f>"=3"</f>
        <v>=3</v>
      </c>
      <c r="AN79" s="13" t="s">
        <v>11</v>
      </c>
      <c r="AO79" s="14">
        <f>(AO77*$AO$2+AO78*$AQ$2)/$AS$2</f>
        <v>0.8</v>
      </c>
      <c r="AP79" s="14">
        <f>(AP77*$AO$2+AP78*$AQ$2)/$AS$2</f>
        <v>0.2</v>
      </c>
      <c r="AQ79" s="14">
        <f>(AQ77*$AO$2+AQ78*$AQ$2)/$AS$2</f>
        <v>0</v>
      </c>
      <c r="AR79" s="14">
        <f>(AR77*$AO$2+AR78*$AQ$2)/$AS$2</f>
        <v>0</v>
      </c>
      <c r="AS79" s="14">
        <f>(AS77*$AO$2+AS78*$AQ$2)/$AS$2</f>
        <v>0</v>
      </c>
    </row>
    <row r="80" spans="3:45" ht="13.5" customHeight="1" x14ac:dyDescent="0.15">
      <c r="C80" s="38">
        <v>77</v>
      </c>
      <c r="D80" s="41"/>
      <c r="E80" s="50"/>
      <c r="F80" s="51" t="str">
        <f t="shared" si="5"/>
        <v/>
      </c>
      <c r="G80" s="51" t="str">
        <f t="shared" si="5"/>
        <v/>
      </c>
      <c r="H80" s="51" t="str">
        <f t="shared" si="4"/>
        <v/>
      </c>
      <c r="I80" s="51" t="str">
        <f t="shared" si="4"/>
        <v/>
      </c>
      <c r="J80" s="51" t="str">
        <f t="shared" si="4"/>
        <v/>
      </c>
      <c r="K80" s="51" t="str">
        <f t="shared" si="4"/>
        <v/>
      </c>
      <c r="L80" s="51" t="str">
        <f t="shared" si="4"/>
        <v/>
      </c>
      <c r="M80" s="51" t="str">
        <f t="shared" si="4"/>
        <v/>
      </c>
      <c r="N80" s="51" t="str">
        <f t="shared" si="4"/>
        <v/>
      </c>
      <c r="O80" s="51" t="str">
        <f t="shared" si="4"/>
        <v/>
      </c>
      <c r="P80" s="51" t="str">
        <f t="shared" si="4"/>
        <v/>
      </c>
      <c r="Q80" s="51" t="str">
        <f t="shared" si="4"/>
        <v/>
      </c>
      <c r="U80" s="133"/>
      <c r="V80" s="134"/>
      <c r="W80" s="134"/>
      <c r="X80" s="134"/>
      <c r="Y80" s="134"/>
      <c r="Z80" s="135"/>
      <c r="AA80" s="53"/>
      <c r="AB80" s="133"/>
      <c r="AC80" s="134"/>
      <c r="AD80" s="134"/>
      <c r="AE80" s="134"/>
      <c r="AF80" s="134"/>
      <c r="AG80" s="135"/>
      <c r="AI80" s="13" t="s">
        <v>3</v>
      </c>
      <c r="AJ80" s="13">
        <f>AJ75</f>
        <v>7</v>
      </c>
      <c r="AK80" s="13" t="s">
        <v>3</v>
      </c>
      <c r="AL80" s="13">
        <f>AL75</f>
        <v>7</v>
      </c>
    </row>
    <row r="81" spans="3:45" ht="13.5" customHeight="1" x14ac:dyDescent="0.15">
      <c r="C81" s="38">
        <v>78</v>
      </c>
      <c r="D81" s="41"/>
      <c r="E81" s="50"/>
      <c r="F81" s="51" t="str">
        <f t="shared" si="5"/>
        <v/>
      </c>
      <c r="G81" s="51" t="str">
        <f t="shared" si="5"/>
        <v/>
      </c>
      <c r="H81" s="51" t="str">
        <f t="shared" si="4"/>
        <v/>
      </c>
      <c r="I81" s="51" t="str">
        <f t="shared" si="4"/>
        <v/>
      </c>
      <c r="J81" s="51" t="str">
        <f t="shared" si="4"/>
        <v/>
      </c>
      <c r="K81" s="51" t="str">
        <f t="shared" si="4"/>
        <v/>
      </c>
      <c r="L81" s="51" t="str">
        <f t="shared" si="4"/>
        <v/>
      </c>
      <c r="M81" s="51" t="str">
        <f t="shared" si="4"/>
        <v/>
      </c>
      <c r="N81" s="51" t="str">
        <f t="shared" si="4"/>
        <v/>
      </c>
      <c r="O81" s="51" t="str">
        <f t="shared" si="4"/>
        <v/>
      </c>
      <c r="P81" s="51" t="str">
        <f t="shared" si="4"/>
        <v/>
      </c>
      <c r="Q81" s="51" t="str">
        <f t="shared" si="4"/>
        <v/>
      </c>
      <c r="U81" s="133"/>
      <c r="V81" s="134"/>
      <c r="W81" s="134"/>
      <c r="X81" s="134"/>
      <c r="Y81" s="134"/>
      <c r="Z81" s="135"/>
      <c r="AA81" s="53"/>
      <c r="AB81" s="133"/>
      <c r="AC81" s="134"/>
      <c r="AD81" s="134"/>
      <c r="AE81" s="134"/>
      <c r="AF81" s="134"/>
      <c r="AG81" s="135"/>
      <c r="AI81" s="13" t="str">
        <f>"=男"</f>
        <v>=男</v>
      </c>
      <c r="AJ81" s="13" t="str">
        <f>"=2"</f>
        <v>=2</v>
      </c>
      <c r="AK81" s="13" t="str">
        <f>"=女"</f>
        <v>=女</v>
      </c>
      <c r="AL81" s="13" t="str">
        <f>"=2"</f>
        <v>=2</v>
      </c>
      <c r="AN81" s="15" t="s">
        <v>34</v>
      </c>
      <c r="AO81" s="13">
        <f>AO79*$AS$2</f>
        <v>4</v>
      </c>
      <c r="AP81" s="13">
        <f>AP79*$AS$2</f>
        <v>1</v>
      </c>
      <c r="AQ81" s="13">
        <f>AQ79*$AS$2</f>
        <v>0</v>
      </c>
      <c r="AR81" s="13">
        <f>AR79*$AS$2</f>
        <v>0</v>
      </c>
      <c r="AS81" s="13">
        <f>AS79*$AS$2</f>
        <v>0</v>
      </c>
    </row>
    <row r="82" spans="3:45" ht="13.5" customHeight="1" x14ac:dyDescent="0.15">
      <c r="C82" s="38">
        <v>79</v>
      </c>
      <c r="D82" s="41"/>
      <c r="E82" s="50"/>
      <c r="F82" s="51" t="str">
        <f t="shared" si="5"/>
        <v/>
      </c>
      <c r="G82" s="51" t="str">
        <f t="shared" si="5"/>
        <v/>
      </c>
      <c r="H82" s="51" t="str">
        <f t="shared" si="4"/>
        <v/>
      </c>
      <c r="I82" s="51" t="str">
        <f t="shared" si="4"/>
        <v/>
      </c>
      <c r="J82" s="51" t="str">
        <f t="shared" si="4"/>
        <v/>
      </c>
      <c r="K82" s="51" t="str">
        <f t="shared" si="4"/>
        <v/>
      </c>
      <c r="L82" s="51" t="str">
        <f t="shared" si="4"/>
        <v/>
      </c>
      <c r="M82" s="51" t="str">
        <f t="shared" si="4"/>
        <v/>
      </c>
      <c r="N82" s="51" t="str">
        <f t="shared" si="4"/>
        <v/>
      </c>
      <c r="O82" s="51" t="str">
        <f t="shared" si="4"/>
        <v/>
      </c>
      <c r="P82" s="51" t="str">
        <f t="shared" si="4"/>
        <v/>
      </c>
      <c r="Q82" s="51" t="str">
        <f t="shared" si="4"/>
        <v/>
      </c>
      <c r="U82" s="133"/>
      <c r="V82" s="136" t="s">
        <v>23</v>
      </c>
      <c r="W82" s="136"/>
      <c r="X82" s="136" t="s">
        <v>25</v>
      </c>
      <c r="Y82" s="134"/>
      <c r="Z82" s="135"/>
      <c r="AA82" s="53"/>
      <c r="AB82" s="133"/>
      <c r="AC82" s="136" t="s">
        <v>19</v>
      </c>
      <c r="AD82" s="136"/>
      <c r="AE82" s="136" t="s">
        <v>21</v>
      </c>
      <c r="AF82" s="134"/>
      <c r="AG82" s="135"/>
      <c r="AI82" s="13" t="s">
        <v>3</v>
      </c>
      <c r="AJ82" s="13">
        <f>AJ75</f>
        <v>7</v>
      </c>
      <c r="AK82" s="13" t="s">
        <v>3</v>
      </c>
      <c r="AL82" s="13">
        <f>AL75</f>
        <v>7</v>
      </c>
      <c r="AN82" s="13" t="s">
        <v>35</v>
      </c>
      <c r="AO82" s="16">
        <f>IFERROR((AO81*4+AP81*3+AQ81*2+AR81)/SUM(AO81:AR81),"")</f>
        <v>3.8</v>
      </c>
    </row>
    <row r="83" spans="3:45" ht="13.5" customHeight="1" x14ac:dyDescent="0.15">
      <c r="C83" s="38">
        <v>80</v>
      </c>
      <c r="D83" s="41"/>
      <c r="E83" s="50"/>
      <c r="F83" s="51" t="str">
        <f t="shared" si="5"/>
        <v/>
      </c>
      <c r="G83" s="51" t="str">
        <f t="shared" si="5"/>
        <v/>
      </c>
      <c r="H83" s="51" t="str">
        <f t="shared" si="4"/>
        <v/>
      </c>
      <c r="I83" s="51" t="str">
        <f t="shared" si="4"/>
        <v/>
      </c>
      <c r="J83" s="51" t="str">
        <f t="shared" si="4"/>
        <v/>
      </c>
      <c r="K83" s="51" t="str">
        <f t="shared" si="4"/>
        <v/>
      </c>
      <c r="L83" s="51" t="str">
        <f t="shared" si="4"/>
        <v/>
      </c>
      <c r="M83" s="51" t="str">
        <f t="shared" si="4"/>
        <v/>
      </c>
      <c r="N83" s="51" t="str">
        <f t="shared" si="4"/>
        <v/>
      </c>
      <c r="O83" s="51" t="str">
        <f t="shared" si="4"/>
        <v/>
      </c>
      <c r="P83" s="51" t="str">
        <f t="shared" si="4"/>
        <v/>
      </c>
      <c r="Q83" s="51" t="str">
        <f t="shared" si="4"/>
        <v/>
      </c>
      <c r="U83" s="137"/>
      <c r="V83" s="138" t="s">
        <v>24</v>
      </c>
      <c r="W83" s="138"/>
      <c r="X83" s="138" t="s">
        <v>26</v>
      </c>
      <c r="Y83" s="139"/>
      <c r="Z83" s="140"/>
      <c r="AA83" s="53"/>
      <c r="AB83" s="137"/>
      <c r="AC83" s="138" t="s">
        <v>20</v>
      </c>
      <c r="AD83" s="138"/>
      <c r="AE83" s="138" t="s">
        <v>22</v>
      </c>
      <c r="AF83" s="139"/>
      <c r="AG83" s="140"/>
      <c r="AI83" s="13" t="str">
        <f>"=男"</f>
        <v>=男</v>
      </c>
      <c r="AJ83" s="13" t="str">
        <f>"=1"</f>
        <v>=1</v>
      </c>
      <c r="AK83" s="13" t="str">
        <f>"=女"</f>
        <v>=女</v>
      </c>
      <c r="AL83" s="13" t="str">
        <f>"=1"</f>
        <v>=1</v>
      </c>
    </row>
    <row r="84" spans="3:45" ht="13.5" customHeight="1" x14ac:dyDescent="0.15">
      <c r="C84" s="38">
        <v>81</v>
      </c>
      <c r="D84" s="41"/>
      <c r="E84" s="50"/>
      <c r="F84" s="51" t="str">
        <f t="shared" si="5"/>
        <v/>
      </c>
      <c r="G84" s="51" t="str">
        <f t="shared" si="5"/>
        <v/>
      </c>
      <c r="H84" s="51" t="str">
        <f t="shared" si="4"/>
        <v/>
      </c>
      <c r="I84" s="51" t="str">
        <f t="shared" si="4"/>
        <v/>
      </c>
      <c r="J84" s="51" t="str">
        <f t="shared" si="4"/>
        <v/>
      </c>
      <c r="K84" s="51" t="str">
        <f t="shared" si="4"/>
        <v/>
      </c>
      <c r="L84" s="51" t="str">
        <f t="shared" si="4"/>
        <v/>
      </c>
      <c r="M84" s="51" t="str">
        <f t="shared" si="4"/>
        <v/>
      </c>
      <c r="N84" s="51" t="str">
        <f t="shared" si="4"/>
        <v/>
      </c>
      <c r="O84" s="51" t="str">
        <f t="shared" si="4"/>
        <v/>
      </c>
      <c r="P84" s="51" t="str">
        <f t="shared" si="4"/>
        <v/>
      </c>
      <c r="Q84" s="51" t="str">
        <f t="shared" si="4"/>
        <v/>
      </c>
      <c r="U84" s="53"/>
      <c r="V84" s="53"/>
      <c r="W84" s="53"/>
      <c r="X84" s="53"/>
      <c r="Y84" s="53"/>
      <c r="Z84" s="53"/>
      <c r="AA84" s="53"/>
      <c r="AB84" s="53"/>
      <c r="AC84" s="53"/>
      <c r="AD84" s="53"/>
      <c r="AE84" s="53"/>
      <c r="AF84" s="53"/>
      <c r="AG84" s="53"/>
      <c r="AI84" s="13" t="s">
        <v>3</v>
      </c>
      <c r="AJ84" s="13">
        <f>AJ75</f>
        <v>7</v>
      </c>
      <c r="AK84" s="13" t="s">
        <v>3</v>
      </c>
      <c r="AL84" s="13">
        <f>AL75</f>
        <v>7</v>
      </c>
    </row>
    <row r="85" spans="3:45" ht="13.5" customHeight="1" x14ac:dyDescent="0.15">
      <c r="C85" s="38">
        <v>82</v>
      </c>
      <c r="D85" s="41"/>
      <c r="E85" s="50"/>
      <c r="F85" s="51" t="str">
        <f t="shared" si="5"/>
        <v/>
      </c>
      <c r="G85" s="51" t="str">
        <f t="shared" si="5"/>
        <v/>
      </c>
      <c r="H85" s="51" t="str">
        <f t="shared" si="4"/>
        <v/>
      </c>
      <c r="I85" s="51" t="str">
        <f t="shared" si="4"/>
        <v/>
      </c>
      <c r="J85" s="51" t="str">
        <f t="shared" si="4"/>
        <v/>
      </c>
      <c r="K85" s="51" t="str">
        <f t="shared" si="4"/>
        <v/>
      </c>
      <c r="L85" s="51" t="str">
        <f t="shared" si="4"/>
        <v/>
      </c>
      <c r="M85" s="51" t="str">
        <f t="shared" si="4"/>
        <v/>
      </c>
      <c r="N85" s="51" t="str">
        <f t="shared" si="4"/>
        <v/>
      </c>
      <c r="O85" s="51" t="str">
        <f t="shared" si="4"/>
        <v/>
      </c>
      <c r="P85" s="51" t="str">
        <f t="shared" si="4"/>
        <v/>
      </c>
      <c r="Q85" s="51" t="str">
        <f t="shared" si="4"/>
        <v/>
      </c>
      <c r="U85" s="157" t="s">
        <v>102</v>
      </c>
      <c r="V85" s="158"/>
      <c r="W85" s="158"/>
      <c r="X85" s="158"/>
      <c r="Y85" s="158"/>
      <c r="Z85" s="159"/>
      <c r="AA85" s="141"/>
      <c r="AB85" s="157" t="s">
        <v>32</v>
      </c>
      <c r="AC85" s="158"/>
      <c r="AD85" s="158"/>
      <c r="AE85" s="158"/>
      <c r="AF85" s="158"/>
      <c r="AG85" s="159"/>
      <c r="AI85" s="13" t="str">
        <f>"=男"</f>
        <v>=男</v>
      </c>
      <c r="AJ85" s="13" t="str">
        <f>"=9"</f>
        <v>=9</v>
      </c>
      <c r="AK85" s="13" t="str">
        <f>"=女"</f>
        <v>=女</v>
      </c>
      <c r="AL85" s="13" t="str">
        <f>"=9"</f>
        <v>=9</v>
      </c>
    </row>
    <row r="86" spans="3:45" ht="13.5" customHeight="1" x14ac:dyDescent="0.15">
      <c r="C86" s="38">
        <v>83</v>
      </c>
      <c r="D86" s="41"/>
      <c r="E86" s="50"/>
      <c r="F86" s="51" t="str">
        <f t="shared" si="5"/>
        <v/>
      </c>
      <c r="G86" s="51" t="str">
        <f t="shared" si="5"/>
        <v/>
      </c>
      <c r="H86" s="51" t="str">
        <f t="shared" si="4"/>
        <v/>
      </c>
      <c r="I86" s="51" t="str">
        <f t="shared" si="4"/>
        <v/>
      </c>
      <c r="J86" s="51" t="str">
        <f t="shared" si="4"/>
        <v/>
      </c>
      <c r="K86" s="51" t="str">
        <f t="shared" si="4"/>
        <v/>
      </c>
      <c r="L86" s="51" t="str">
        <f t="shared" si="4"/>
        <v/>
      </c>
      <c r="M86" s="51" t="str">
        <f t="shared" si="4"/>
        <v/>
      </c>
      <c r="N86" s="51" t="str">
        <f t="shared" si="4"/>
        <v/>
      </c>
      <c r="O86" s="51" t="str">
        <f t="shared" si="4"/>
        <v/>
      </c>
      <c r="P86" s="51" t="str">
        <f t="shared" si="4"/>
        <v/>
      </c>
      <c r="Q86" s="51" t="str">
        <f t="shared" si="4"/>
        <v/>
      </c>
      <c r="U86" s="160"/>
      <c r="V86" s="161"/>
      <c r="W86" s="161"/>
      <c r="X86" s="161"/>
      <c r="Y86" s="161"/>
      <c r="Z86" s="162"/>
      <c r="AA86" s="53"/>
      <c r="AB86" s="160"/>
      <c r="AC86" s="161"/>
      <c r="AD86" s="161"/>
      <c r="AE86" s="161"/>
      <c r="AF86" s="161"/>
      <c r="AG86" s="162"/>
    </row>
    <row r="87" spans="3:45" ht="13.5" customHeight="1" x14ac:dyDescent="0.15">
      <c r="C87" s="38">
        <v>84</v>
      </c>
      <c r="D87" s="41"/>
      <c r="E87" s="50"/>
      <c r="F87" s="51" t="str">
        <f t="shared" si="5"/>
        <v/>
      </c>
      <c r="G87" s="51" t="str">
        <f t="shared" si="5"/>
        <v/>
      </c>
      <c r="H87" s="51" t="str">
        <f t="shared" si="4"/>
        <v/>
      </c>
      <c r="I87" s="51" t="str">
        <f t="shared" si="4"/>
        <v/>
      </c>
      <c r="J87" s="51" t="str">
        <f t="shared" si="4"/>
        <v/>
      </c>
      <c r="K87" s="51" t="str">
        <f t="shared" si="4"/>
        <v/>
      </c>
      <c r="L87" s="51" t="str">
        <f t="shared" si="4"/>
        <v/>
      </c>
      <c r="M87" s="51" t="str">
        <f t="shared" si="4"/>
        <v/>
      </c>
      <c r="N87" s="51" t="str">
        <f t="shared" si="4"/>
        <v/>
      </c>
      <c r="O87" s="51" t="str">
        <f t="shared" si="4"/>
        <v/>
      </c>
      <c r="P87" s="51" t="str">
        <f t="shared" si="4"/>
        <v/>
      </c>
      <c r="Q87" s="51" t="str">
        <f t="shared" si="4"/>
        <v/>
      </c>
      <c r="U87" s="160"/>
      <c r="V87" s="161"/>
      <c r="W87" s="161"/>
      <c r="X87" s="161"/>
      <c r="Y87" s="161"/>
      <c r="Z87" s="162"/>
      <c r="AA87" s="53"/>
      <c r="AB87" s="160"/>
      <c r="AC87" s="161"/>
      <c r="AD87" s="161"/>
      <c r="AE87" s="161"/>
      <c r="AF87" s="161"/>
      <c r="AG87" s="162"/>
      <c r="AJ87" s="13">
        <v>8</v>
      </c>
      <c r="AL87" s="13">
        <v>8</v>
      </c>
      <c r="AM87" s="13">
        <v>10</v>
      </c>
    </row>
    <row r="88" spans="3:45" ht="13.5" customHeight="1" x14ac:dyDescent="0.15">
      <c r="C88" s="38">
        <v>85</v>
      </c>
      <c r="D88" s="41"/>
      <c r="E88" s="50"/>
      <c r="F88" s="51" t="str">
        <f t="shared" si="5"/>
        <v/>
      </c>
      <c r="G88" s="51" t="str">
        <f t="shared" si="5"/>
        <v/>
      </c>
      <c r="H88" s="51" t="str">
        <f t="shared" si="4"/>
        <v/>
      </c>
      <c r="I88" s="51" t="str">
        <f t="shared" si="4"/>
        <v/>
      </c>
      <c r="J88" s="51" t="str">
        <f t="shared" si="4"/>
        <v/>
      </c>
      <c r="K88" s="51" t="str">
        <f t="shared" si="4"/>
        <v/>
      </c>
      <c r="L88" s="51" t="str">
        <f t="shared" si="4"/>
        <v/>
      </c>
      <c r="M88" s="51" t="str">
        <f t="shared" si="4"/>
        <v/>
      </c>
      <c r="N88" s="51" t="str">
        <f t="shared" si="4"/>
        <v/>
      </c>
      <c r="O88" s="51" t="str">
        <f t="shared" si="4"/>
        <v/>
      </c>
      <c r="P88" s="51" t="str">
        <f t="shared" si="4"/>
        <v/>
      </c>
      <c r="Q88" s="51" t="str">
        <f t="shared" si="4"/>
        <v/>
      </c>
      <c r="U88" s="133"/>
      <c r="V88" s="134"/>
      <c r="W88" s="134"/>
      <c r="X88" s="134"/>
      <c r="Y88" s="134"/>
      <c r="Z88" s="135"/>
      <c r="AA88" s="53"/>
      <c r="AB88" s="133"/>
      <c r="AC88" s="134"/>
      <c r="AD88" s="134"/>
      <c r="AE88" s="134"/>
      <c r="AF88" s="134"/>
      <c r="AG88" s="135"/>
      <c r="AI88" s="13" t="s">
        <v>3</v>
      </c>
      <c r="AJ88" s="13">
        <f>AJ87</f>
        <v>8</v>
      </c>
      <c r="AK88" s="13" t="s">
        <v>3</v>
      </c>
      <c r="AL88" s="13">
        <f>AL87</f>
        <v>8</v>
      </c>
      <c r="AO88" s="13" t="s">
        <v>7</v>
      </c>
      <c r="AP88" s="13" t="s">
        <v>8</v>
      </c>
      <c r="AQ88" s="13" t="s">
        <v>9</v>
      </c>
      <c r="AR88" s="13" t="s">
        <v>10</v>
      </c>
      <c r="AS88" s="13" t="s">
        <v>2</v>
      </c>
    </row>
    <row r="89" spans="3:45" ht="13.5" customHeight="1" x14ac:dyDescent="0.15">
      <c r="C89" s="38">
        <v>86</v>
      </c>
      <c r="D89" s="41"/>
      <c r="E89" s="50"/>
      <c r="F89" s="51" t="str">
        <f t="shared" si="5"/>
        <v/>
      </c>
      <c r="G89" s="51" t="str">
        <f t="shared" si="5"/>
        <v/>
      </c>
      <c r="H89" s="51" t="str">
        <f t="shared" si="5"/>
        <v/>
      </c>
      <c r="I89" s="51" t="str">
        <f t="shared" si="5"/>
        <v/>
      </c>
      <c r="J89" s="51" t="str">
        <f t="shared" si="5"/>
        <v/>
      </c>
      <c r="K89" s="51" t="str">
        <f t="shared" si="5"/>
        <v/>
      </c>
      <c r="L89" s="51" t="str">
        <f t="shared" si="5"/>
        <v/>
      </c>
      <c r="M89" s="51" t="str">
        <f t="shared" si="5"/>
        <v/>
      </c>
      <c r="N89" s="51" t="str">
        <f t="shared" si="5"/>
        <v/>
      </c>
      <c r="O89" s="51" t="str">
        <f t="shared" si="5"/>
        <v/>
      </c>
      <c r="P89" s="51" t="str">
        <f t="shared" si="5"/>
        <v/>
      </c>
      <c r="Q89" s="51" t="str">
        <f t="shared" si="5"/>
        <v/>
      </c>
      <c r="U89" s="133"/>
      <c r="V89" s="134"/>
      <c r="W89" s="134"/>
      <c r="X89" s="134"/>
      <c r="Y89" s="134"/>
      <c r="Z89" s="135"/>
      <c r="AA89" s="53"/>
      <c r="AB89" s="133"/>
      <c r="AC89" s="134"/>
      <c r="AD89" s="134"/>
      <c r="AE89" s="134"/>
      <c r="AF89" s="134"/>
      <c r="AG89" s="135"/>
      <c r="AI89" s="13" t="str">
        <f>"=男"</f>
        <v>=男</v>
      </c>
      <c r="AJ89" s="13" t="str">
        <f>"=4"</f>
        <v>=4</v>
      </c>
      <c r="AK89" s="13" t="str">
        <f>"=女"</f>
        <v>=女</v>
      </c>
      <c r="AL89" s="13" t="str">
        <f>"=4"</f>
        <v>=4</v>
      </c>
      <c r="AN89" s="13" t="s">
        <v>5</v>
      </c>
      <c r="AO89" s="14">
        <f>DCOUNTA($D$3:$Q$96,AM87,AI88:AJ89)/$AO$2</f>
        <v>0.66666666666666663</v>
      </c>
      <c r="AP89" s="14">
        <f>DCOUNTA($D$3:$Q$96,AM87,AI90:AJ91)/$AO$2</f>
        <v>0.33333333333333331</v>
      </c>
      <c r="AQ89" s="14">
        <f>DCOUNTA($D$3:$Q$96,AM87,AI92:AJ93)/$AO$2</f>
        <v>0</v>
      </c>
      <c r="AR89" s="14">
        <f>DCOUNTA($D$3:$Q$96,AM87,AI94:AJ95)/$AO$2</f>
        <v>0</v>
      </c>
      <c r="AS89" s="14">
        <f>DCOUNTA($D$3:$Q$96,AM87,AI96:AJ97)/$AO$2</f>
        <v>0</v>
      </c>
    </row>
    <row r="90" spans="3:45" ht="13.5" customHeight="1" x14ac:dyDescent="0.15">
      <c r="C90" s="38">
        <v>87</v>
      </c>
      <c r="D90" s="41"/>
      <c r="E90" s="50"/>
      <c r="F90" s="51" t="str">
        <f t="shared" si="5"/>
        <v/>
      </c>
      <c r="G90" s="51" t="str">
        <f t="shared" si="5"/>
        <v/>
      </c>
      <c r="H90" s="51" t="str">
        <f t="shared" si="5"/>
        <v/>
      </c>
      <c r="I90" s="51" t="str">
        <f t="shared" si="5"/>
        <v/>
      </c>
      <c r="J90" s="51" t="str">
        <f t="shared" si="5"/>
        <v/>
      </c>
      <c r="K90" s="51" t="str">
        <f t="shared" si="5"/>
        <v/>
      </c>
      <c r="L90" s="51" t="str">
        <f t="shared" si="5"/>
        <v/>
      </c>
      <c r="M90" s="51" t="str">
        <f t="shared" si="5"/>
        <v/>
      </c>
      <c r="N90" s="51" t="str">
        <f t="shared" si="5"/>
        <v/>
      </c>
      <c r="O90" s="51" t="str">
        <f t="shared" si="5"/>
        <v/>
      </c>
      <c r="P90" s="51" t="str">
        <f t="shared" si="5"/>
        <v/>
      </c>
      <c r="Q90" s="51" t="str">
        <f t="shared" si="5"/>
        <v/>
      </c>
      <c r="U90" s="133"/>
      <c r="V90" s="134"/>
      <c r="W90" s="134"/>
      <c r="X90" s="134"/>
      <c r="Y90" s="134"/>
      <c r="Z90" s="135"/>
      <c r="AA90" s="53"/>
      <c r="AB90" s="133"/>
      <c r="AC90" s="134"/>
      <c r="AD90" s="134"/>
      <c r="AE90" s="134"/>
      <c r="AF90" s="134"/>
      <c r="AG90" s="135"/>
      <c r="AI90" s="13" t="s">
        <v>3</v>
      </c>
      <c r="AJ90" s="13">
        <f>AJ87</f>
        <v>8</v>
      </c>
      <c r="AK90" s="13" t="s">
        <v>3</v>
      </c>
      <c r="AL90" s="13">
        <f>AL87</f>
        <v>8</v>
      </c>
      <c r="AN90" s="13" t="s">
        <v>6</v>
      </c>
      <c r="AO90" s="14">
        <f>DCOUNTA($D$3:$Q$96,AM87,AK88:AL89)/$AQ$2</f>
        <v>0.5</v>
      </c>
      <c r="AP90" s="14">
        <f>DCOUNTA($D$3:$Q$96,AM87,AK90:AL91)/$AQ$2</f>
        <v>0.5</v>
      </c>
      <c r="AQ90" s="14">
        <f>DCOUNTA($D$3:$Q$96,AM87,AK92:AL93)/$AQ$2</f>
        <v>0</v>
      </c>
      <c r="AR90" s="14">
        <f>DCOUNTA($D$3:$Q$96,AM87,AK94:AL95)/$AQ$2</f>
        <v>0</v>
      </c>
      <c r="AS90" s="14">
        <f>DCOUNTA($D$3:$Q$96,AM87,AK96:AL97)/$AQ$2</f>
        <v>0</v>
      </c>
    </row>
    <row r="91" spans="3:45" ht="13.5" customHeight="1" x14ac:dyDescent="0.15">
      <c r="C91" s="38">
        <v>88</v>
      </c>
      <c r="D91" s="41"/>
      <c r="E91" s="50"/>
      <c r="F91" s="51" t="str">
        <f t="shared" si="5"/>
        <v/>
      </c>
      <c r="G91" s="51" t="str">
        <f t="shared" si="5"/>
        <v/>
      </c>
      <c r="H91" s="51" t="str">
        <f t="shared" si="5"/>
        <v/>
      </c>
      <c r="I91" s="51" t="str">
        <f t="shared" si="5"/>
        <v/>
      </c>
      <c r="J91" s="51" t="str">
        <f t="shared" si="5"/>
        <v/>
      </c>
      <c r="K91" s="51" t="str">
        <f t="shared" si="5"/>
        <v/>
      </c>
      <c r="L91" s="51" t="str">
        <f t="shared" si="5"/>
        <v/>
      </c>
      <c r="M91" s="51" t="str">
        <f t="shared" si="5"/>
        <v/>
      </c>
      <c r="N91" s="51" t="str">
        <f t="shared" si="5"/>
        <v/>
      </c>
      <c r="O91" s="51" t="str">
        <f t="shared" si="5"/>
        <v/>
      </c>
      <c r="P91" s="51" t="str">
        <f t="shared" si="5"/>
        <v/>
      </c>
      <c r="Q91" s="51" t="str">
        <f t="shared" si="5"/>
        <v/>
      </c>
      <c r="U91" s="133"/>
      <c r="V91" s="134"/>
      <c r="W91" s="134"/>
      <c r="X91" s="134"/>
      <c r="Y91" s="134"/>
      <c r="Z91" s="135"/>
      <c r="AA91" s="53"/>
      <c r="AB91" s="133"/>
      <c r="AC91" s="134"/>
      <c r="AD91" s="134"/>
      <c r="AE91" s="134"/>
      <c r="AF91" s="134"/>
      <c r="AG91" s="135"/>
      <c r="AI91" s="13" t="str">
        <f>"=男"</f>
        <v>=男</v>
      </c>
      <c r="AJ91" s="13" t="str">
        <f>"=3"</f>
        <v>=3</v>
      </c>
      <c r="AK91" s="13" t="str">
        <f>"=女"</f>
        <v>=女</v>
      </c>
      <c r="AL91" s="13" t="str">
        <f>"=3"</f>
        <v>=3</v>
      </c>
      <c r="AN91" s="13" t="s">
        <v>11</v>
      </c>
      <c r="AO91" s="14">
        <f>(AO89*$AO$2+AO90*$AQ$2)/$AS$2</f>
        <v>0.6</v>
      </c>
      <c r="AP91" s="14">
        <f>(AP89*$AO$2+AP90*$AQ$2)/$AS$2</f>
        <v>0.4</v>
      </c>
      <c r="AQ91" s="14">
        <f>(AQ89*$AO$2+AQ90*$AQ$2)/$AS$2</f>
        <v>0</v>
      </c>
      <c r="AR91" s="14">
        <f>(AR89*$AO$2+AR90*$AQ$2)/$AS$2</f>
        <v>0</v>
      </c>
      <c r="AS91" s="14">
        <f>(AS89*$AO$2+AS90*$AQ$2)/$AS$2</f>
        <v>0</v>
      </c>
    </row>
    <row r="92" spans="3:45" ht="13.5" customHeight="1" x14ac:dyDescent="0.15">
      <c r="C92" s="38">
        <v>89</v>
      </c>
      <c r="D92" s="41"/>
      <c r="E92" s="50"/>
      <c r="F92" s="51" t="str">
        <f t="shared" si="5"/>
        <v/>
      </c>
      <c r="G92" s="51" t="str">
        <f t="shared" si="5"/>
        <v/>
      </c>
      <c r="H92" s="51" t="str">
        <f t="shared" si="5"/>
        <v/>
      </c>
      <c r="I92" s="51" t="str">
        <f t="shared" si="5"/>
        <v/>
      </c>
      <c r="J92" s="51" t="str">
        <f t="shared" si="5"/>
        <v/>
      </c>
      <c r="K92" s="51" t="str">
        <f t="shared" si="5"/>
        <v/>
      </c>
      <c r="L92" s="51" t="str">
        <f t="shared" si="5"/>
        <v/>
      </c>
      <c r="M92" s="51" t="str">
        <f t="shared" si="5"/>
        <v/>
      </c>
      <c r="N92" s="51" t="str">
        <f t="shared" si="5"/>
        <v/>
      </c>
      <c r="O92" s="51" t="str">
        <f t="shared" si="5"/>
        <v/>
      </c>
      <c r="P92" s="51" t="str">
        <f t="shared" si="5"/>
        <v/>
      </c>
      <c r="Q92" s="51" t="str">
        <f t="shared" si="5"/>
        <v/>
      </c>
      <c r="U92" s="133"/>
      <c r="V92" s="134"/>
      <c r="W92" s="134"/>
      <c r="X92" s="134"/>
      <c r="Y92" s="134"/>
      <c r="Z92" s="135"/>
      <c r="AA92" s="53"/>
      <c r="AB92" s="133"/>
      <c r="AC92" s="134"/>
      <c r="AD92" s="134"/>
      <c r="AE92" s="134"/>
      <c r="AF92" s="134"/>
      <c r="AG92" s="135"/>
      <c r="AI92" s="13" t="s">
        <v>3</v>
      </c>
      <c r="AJ92" s="13">
        <f>AJ87</f>
        <v>8</v>
      </c>
      <c r="AK92" s="13" t="s">
        <v>3</v>
      </c>
      <c r="AL92" s="13">
        <f>AL87</f>
        <v>8</v>
      </c>
    </row>
    <row r="93" spans="3:45" ht="13.5" customHeight="1" x14ac:dyDescent="0.15">
      <c r="C93" s="38">
        <v>90</v>
      </c>
      <c r="D93" s="41"/>
      <c r="E93" s="50"/>
      <c r="F93" s="51" t="str">
        <f t="shared" si="5"/>
        <v/>
      </c>
      <c r="G93" s="51" t="str">
        <f t="shared" si="5"/>
        <v/>
      </c>
      <c r="H93" s="51" t="str">
        <f t="shared" si="5"/>
        <v/>
      </c>
      <c r="I93" s="51" t="str">
        <f t="shared" si="5"/>
        <v/>
      </c>
      <c r="J93" s="51" t="str">
        <f t="shared" si="5"/>
        <v/>
      </c>
      <c r="K93" s="51" t="str">
        <f t="shared" si="5"/>
        <v/>
      </c>
      <c r="L93" s="51" t="str">
        <f t="shared" si="5"/>
        <v/>
      </c>
      <c r="M93" s="51" t="str">
        <f t="shared" si="5"/>
        <v/>
      </c>
      <c r="N93" s="51" t="str">
        <f t="shared" si="5"/>
        <v/>
      </c>
      <c r="O93" s="51" t="str">
        <f t="shared" si="5"/>
        <v/>
      </c>
      <c r="P93" s="51" t="str">
        <f t="shared" si="5"/>
        <v/>
      </c>
      <c r="Q93" s="51" t="str">
        <f t="shared" si="5"/>
        <v/>
      </c>
      <c r="U93" s="133"/>
      <c r="V93" s="134"/>
      <c r="W93" s="134"/>
      <c r="X93" s="134"/>
      <c r="Y93" s="134"/>
      <c r="Z93" s="135"/>
      <c r="AA93" s="53"/>
      <c r="AB93" s="133"/>
      <c r="AC93" s="134"/>
      <c r="AD93" s="134"/>
      <c r="AE93" s="134"/>
      <c r="AF93" s="134"/>
      <c r="AG93" s="135"/>
      <c r="AI93" s="13" t="str">
        <f>"=男"</f>
        <v>=男</v>
      </c>
      <c r="AJ93" s="13" t="str">
        <f>"=2"</f>
        <v>=2</v>
      </c>
      <c r="AK93" s="13" t="str">
        <f>"=女"</f>
        <v>=女</v>
      </c>
      <c r="AL93" s="13" t="str">
        <f>"=2"</f>
        <v>=2</v>
      </c>
      <c r="AN93" s="15" t="s">
        <v>34</v>
      </c>
      <c r="AO93" s="13">
        <f>AO91*$AS$2</f>
        <v>3</v>
      </c>
      <c r="AP93" s="13">
        <f>AP91*$AS$2</f>
        <v>2</v>
      </c>
      <c r="AQ93" s="13">
        <f>AQ91*$AS$2</f>
        <v>0</v>
      </c>
      <c r="AR93" s="13">
        <f>AR91*$AS$2</f>
        <v>0</v>
      </c>
      <c r="AS93" s="13">
        <f>AS91*$AS$2</f>
        <v>0</v>
      </c>
    </row>
    <row r="94" spans="3:45" ht="13.5" customHeight="1" x14ac:dyDescent="0.15">
      <c r="C94" s="38">
        <v>91</v>
      </c>
      <c r="D94" s="41"/>
      <c r="E94" s="50"/>
      <c r="F94" s="51" t="str">
        <f t="shared" si="5"/>
        <v/>
      </c>
      <c r="G94" s="51" t="str">
        <f t="shared" si="5"/>
        <v/>
      </c>
      <c r="H94" s="51" t="str">
        <f t="shared" si="5"/>
        <v/>
      </c>
      <c r="I94" s="51" t="str">
        <f t="shared" si="5"/>
        <v/>
      </c>
      <c r="J94" s="51" t="str">
        <f t="shared" si="5"/>
        <v/>
      </c>
      <c r="K94" s="51" t="str">
        <f t="shared" si="5"/>
        <v/>
      </c>
      <c r="L94" s="51" t="str">
        <f t="shared" si="5"/>
        <v/>
      </c>
      <c r="M94" s="51" t="str">
        <f t="shared" si="5"/>
        <v/>
      </c>
      <c r="N94" s="51" t="str">
        <f t="shared" si="5"/>
        <v/>
      </c>
      <c r="O94" s="51" t="str">
        <f t="shared" si="5"/>
        <v/>
      </c>
      <c r="P94" s="51" t="str">
        <f t="shared" si="5"/>
        <v/>
      </c>
      <c r="Q94" s="51" t="str">
        <f t="shared" si="5"/>
        <v/>
      </c>
      <c r="U94" s="133"/>
      <c r="V94" s="134"/>
      <c r="W94" s="134"/>
      <c r="X94" s="134"/>
      <c r="Y94" s="134"/>
      <c r="Z94" s="135"/>
      <c r="AA94" s="53"/>
      <c r="AB94" s="133"/>
      <c r="AC94" s="134"/>
      <c r="AD94" s="134"/>
      <c r="AE94" s="134"/>
      <c r="AF94" s="134"/>
      <c r="AG94" s="135"/>
      <c r="AI94" s="13" t="s">
        <v>3</v>
      </c>
      <c r="AJ94" s="13">
        <f>AJ87</f>
        <v>8</v>
      </c>
      <c r="AK94" s="13" t="s">
        <v>3</v>
      </c>
      <c r="AL94" s="13">
        <f>AL87</f>
        <v>8</v>
      </c>
      <c r="AN94" s="13" t="s">
        <v>35</v>
      </c>
      <c r="AO94" s="16">
        <f>IFERROR((AO93*4+AP93*3+AQ93*2+AR93)/SUM(AO93:AR93),"")</f>
        <v>3.6</v>
      </c>
    </row>
    <row r="95" spans="3:45" ht="13.5" customHeight="1" x14ac:dyDescent="0.15">
      <c r="C95" s="38">
        <v>92</v>
      </c>
      <c r="D95" s="41"/>
      <c r="E95" s="50"/>
      <c r="F95" s="51" t="str">
        <f t="shared" si="5"/>
        <v/>
      </c>
      <c r="G95" s="51" t="str">
        <f t="shared" si="5"/>
        <v/>
      </c>
      <c r="H95" s="51" t="str">
        <f t="shared" si="5"/>
        <v/>
      </c>
      <c r="I95" s="51" t="str">
        <f t="shared" si="5"/>
        <v/>
      </c>
      <c r="J95" s="51" t="str">
        <f t="shared" si="5"/>
        <v/>
      </c>
      <c r="K95" s="51" t="str">
        <f t="shared" si="5"/>
        <v/>
      </c>
      <c r="L95" s="51" t="str">
        <f t="shared" si="5"/>
        <v/>
      </c>
      <c r="M95" s="51" t="str">
        <f t="shared" si="5"/>
        <v/>
      </c>
      <c r="N95" s="51" t="str">
        <f t="shared" si="5"/>
        <v/>
      </c>
      <c r="O95" s="51" t="str">
        <f t="shared" si="5"/>
        <v/>
      </c>
      <c r="P95" s="51" t="str">
        <f t="shared" si="5"/>
        <v/>
      </c>
      <c r="Q95" s="51" t="str">
        <f t="shared" si="5"/>
        <v/>
      </c>
      <c r="U95" s="133"/>
      <c r="V95" s="134"/>
      <c r="W95" s="134"/>
      <c r="X95" s="134"/>
      <c r="Y95" s="134"/>
      <c r="Z95" s="135"/>
      <c r="AA95" s="53"/>
      <c r="AB95" s="133"/>
      <c r="AC95" s="134"/>
      <c r="AD95" s="134"/>
      <c r="AE95" s="134"/>
      <c r="AF95" s="134"/>
      <c r="AG95" s="135"/>
      <c r="AI95" s="13" t="str">
        <f>"=男"</f>
        <v>=男</v>
      </c>
      <c r="AJ95" s="13" t="str">
        <f>"=1"</f>
        <v>=1</v>
      </c>
      <c r="AK95" s="13" t="str">
        <f>"=女"</f>
        <v>=女</v>
      </c>
      <c r="AL95" s="13" t="str">
        <f>"=1"</f>
        <v>=1</v>
      </c>
    </row>
    <row r="96" spans="3:45" ht="13.5" customHeight="1" x14ac:dyDescent="0.15">
      <c r="C96" s="38">
        <v>93</v>
      </c>
      <c r="D96" s="41"/>
      <c r="E96" s="50"/>
      <c r="F96" s="51" t="str">
        <f t="shared" si="5"/>
        <v/>
      </c>
      <c r="G96" s="51" t="str">
        <f t="shared" si="5"/>
        <v/>
      </c>
      <c r="H96" s="51" t="str">
        <f t="shared" si="5"/>
        <v/>
      </c>
      <c r="I96" s="51" t="str">
        <f t="shared" si="5"/>
        <v/>
      </c>
      <c r="J96" s="51" t="str">
        <f t="shared" si="5"/>
        <v/>
      </c>
      <c r="K96" s="51" t="str">
        <f t="shared" si="5"/>
        <v/>
      </c>
      <c r="L96" s="51" t="str">
        <f t="shared" si="5"/>
        <v/>
      </c>
      <c r="M96" s="51" t="str">
        <f t="shared" si="5"/>
        <v/>
      </c>
      <c r="N96" s="51" t="str">
        <f t="shared" si="5"/>
        <v/>
      </c>
      <c r="O96" s="51" t="str">
        <f t="shared" si="5"/>
        <v/>
      </c>
      <c r="P96" s="51" t="str">
        <f t="shared" si="5"/>
        <v/>
      </c>
      <c r="Q96" s="51" t="str">
        <f t="shared" si="5"/>
        <v/>
      </c>
      <c r="U96" s="133"/>
      <c r="V96" s="134"/>
      <c r="W96" s="134"/>
      <c r="X96" s="134"/>
      <c r="Y96" s="134"/>
      <c r="Z96" s="135"/>
      <c r="AA96" s="53"/>
      <c r="AB96" s="133"/>
      <c r="AC96" s="134"/>
      <c r="AD96" s="134"/>
      <c r="AE96" s="134"/>
      <c r="AF96" s="134"/>
      <c r="AG96" s="135"/>
      <c r="AI96" s="13" t="s">
        <v>3</v>
      </c>
      <c r="AJ96" s="13">
        <f>AJ87</f>
        <v>8</v>
      </c>
      <c r="AK96" s="13" t="s">
        <v>3</v>
      </c>
      <c r="AL96" s="13">
        <f>AL87</f>
        <v>8</v>
      </c>
    </row>
    <row r="97" spans="3:45" ht="13.5" customHeight="1" x14ac:dyDescent="0.15">
      <c r="C97" s="38">
        <v>94</v>
      </c>
      <c r="D97" s="41"/>
      <c r="E97" s="50"/>
      <c r="F97" s="51" t="str">
        <f t="shared" si="5"/>
        <v/>
      </c>
      <c r="G97" s="51" t="str">
        <f t="shared" si="5"/>
        <v/>
      </c>
      <c r="H97" s="51" t="str">
        <f t="shared" si="5"/>
        <v/>
      </c>
      <c r="I97" s="51" t="str">
        <f t="shared" si="5"/>
        <v/>
      </c>
      <c r="J97" s="51" t="str">
        <f t="shared" si="5"/>
        <v/>
      </c>
      <c r="K97" s="51" t="str">
        <f t="shared" si="5"/>
        <v/>
      </c>
      <c r="L97" s="51" t="str">
        <f t="shared" si="5"/>
        <v/>
      </c>
      <c r="M97" s="51" t="str">
        <f t="shared" si="5"/>
        <v/>
      </c>
      <c r="N97" s="51" t="str">
        <f t="shared" si="5"/>
        <v/>
      </c>
      <c r="O97" s="51" t="str">
        <f t="shared" si="5"/>
        <v/>
      </c>
      <c r="P97" s="51" t="str">
        <f t="shared" si="5"/>
        <v/>
      </c>
      <c r="Q97" s="51" t="str">
        <f t="shared" si="5"/>
        <v/>
      </c>
      <c r="U97" s="133"/>
      <c r="V97" s="134"/>
      <c r="W97" s="134"/>
      <c r="X97" s="134"/>
      <c r="Y97" s="134"/>
      <c r="Z97" s="135"/>
      <c r="AA97" s="53"/>
      <c r="AB97" s="133"/>
      <c r="AC97" s="134"/>
      <c r="AD97" s="134"/>
      <c r="AE97" s="134"/>
      <c r="AF97" s="134"/>
      <c r="AG97" s="135"/>
      <c r="AI97" s="13" t="str">
        <f>"=男"</f>
        <v>=男</v>
      </c>
      <c r="AJ97" s="13" t="str">
        <f>"=9"</f>
        <v>=9</v>
      </c>
      <c r="AK97" s="13" t="str">
        <f>"=女"</f>
        <v>=女</v>
      </c>
      <c r="AL97" s="13" t="str">
        <f>"=9"</f>
        <v>=9</v>
      </c>
    </row>
    <row r="98" spans="3:45" ht="13.5" customHeight="1" x14ac:dyDescent="0.15">
      <c r="C98" s="38">
        <v>95</v>
      </c>
      <c r="D98" s="41"/>
      <c r="E98" s="50"/>
      <c r="F98" s="51" t="str">
        <f t="shared" si="5"/>
        <v/>
      </c>
      <c r="G98" s="51" t="str">
        <f t="shared" si="5"/>
        <v/>
      </c>
      <c r="H98" s="51" t="str">
        <f t="shared" si="5"/>
        <v/>
      </c>
      <c r="I98" s="51" t="str">
        <f t="shared" si="5"/>
        <v/>
      </c>
      <c r="J98" s="51" t="str">
        <f t="shared" si="5"/>
        <v/>
      </c>
      <c r="K98" s="51" t="str">
        <f t="shared" si="5"/>
        <v/>
      </c>
      <c r="L98" s="51" t="str">
        <f t="shared" si="5"/>
        <v/>
      </c>
      <c r="M98" s="51" t="str">
        <f t="shared" si="5"/>
        <v/>
      </c>
      <c r="N98" s="51" t="str">
        <f t="shared" si="5"/>
        <v/>
      </c>
      <c r="O98" s="51" t="str">
        <f t="shared" si="5"/>
        <v/>
      </c>
      <c r="P98" s="51" t="str">
        <f t="shared" si="5"/>
        <v/>
      </c>
      <c r="Q98" s="51" t="str">
        <f t="shared" si="5"/>
        <v/>
      </c>
      <c r="U98" s="133"/>
      <c r="V98" s="136" t="s">
        <v>23</v>
      </c>
      <c r="W98" s="136"/>
      <c r="X98" s="136" t="s">
        <v>25</v>
      </c>
      <c r="Y98" s="134"/>
      <c r="Z98" s="135"/>
      <c r="AA98" s="53"/>
      <c r="AB98" s="133"/>
      <c r="AC98" s="136" t="s">
        <v>19</v>
      </c>
      <c r="AD98" s="136"/>
      <c r="AE98" s="136" t="s">
        <v>21</v>
      </c>
      <c r="AF98" s="134"/>
      <c r="AG98" s="135"/>
    </row>
    <row r="99" spans="3:45" ht="13.5" customHeight="1" x14ac:dyDescent="0.15">
      <c r="C99" s="38">
        <v>96</v>
      </c>
      <c r="D99" s="41"/>
      <c r="E99" s="50"/>
      <c r="F99" s="51" t="str">
        <f t="shared" si="5"/>
        <v/>
      </c>
      <c r="G99" s="51" t="str">
        <f t="shared" si="5"/>
        <v/>
      </c>
      <c r="H99" s="51" t="str">
        <f t="shared" si="5"/>
        <v/>
      </c>
      <c r="I99" s="51" t="str">
        <f t="shared" si="5"/>
        <v/>
      </c>
      <c r="J99" s="51" t="str">
        <f t="shared" si="5"/>
        <v/>
      </c>
      <c r="K99" s="51" t="str">
        <f t="shared" si="5"/>
        <v/>
      </c>
      <c r="L99" s="51" t="str">
        <f t="shared" si="5"/>
        <v/>
      </c>
      <c r="M99" s="51" t="str">
        <f t="shared" si="5"/>
        <v/>
      </c>
      <c r="N99" s="51" t="str">
        <f t="shared" si="5"/>
        <v/>
      </c>
      <c r="O99" s="51" t="str">
        <f t="shared" si="5"/>
        <v/>
      </c>
      <c r="P99" s="51" t="str">
        <f t="shared" si="5"/>
        <v/>
      </c>
      <c r="Q99" s="51" t="str">
        <f t="shared" si="5"/>
        <v/>
      </c>
      <c r="U99" s="137"/>
      <c r="V99" s="138" t="s">
        <v>24</v>
      </c>
      <c r="W99" s="138"/>
      <c r="X99" s="138" t="s">
        <v>26</v>
      </c>
      <c r="Y99" s="139"/>
      <c r="Z99" s="140"/>
      <c r="AA99" s="53"/>
      <c r="AB99" s="137"/>
      <c r="AC99" s="138" t="s">
        <v>20</v>
      </c>
      <c r="AD99" s="138"/>
      <c r="AE99" s="138" t="s">
        <v>22</v>
      </c>
      <c r="AF99" s="139"/>
      <c r="AG99" s="140"/>
      <c r="AJ99" s="13">
        <v>9</v>
      </c>
      <c r="AL99" s="13">
        <v>9</v>
      </c>
      <c r="AM99" s="13">
        <v>11</v>
      </c>
    </row>
    <row r="100" spans="3:45" ht="13.5" customHeight="1" x14ac:dyDescent="0.15">
      <c r="C100" s="38">
        <v>97</v>
      </c>
      <c r="D100" s="41"/>
      <c r="E100" s="50"/>
      <c r="F100" s="51" t="str">
        <f t="shared" si="5"/>
        <v/>
      </c>
      <c r="G100" s="51" t="str">
        <f t="shared" si="5"/>
        <v/>
      </c>
      <c r="H100" s="51" t="str">
        <f t="shared" si="5"/>
        <v/>
      </c>
      <c r="I100" s="51" t="str">
        <f t="shared" si="5"/>
        <v/>
      </c>
      <c r="J100" s="51" t="str">
        <f t="shared" si="5"/>
        <v/>
      </c>
      <c r="K100" s="51" t="str">
        <f t="shared" si="5"/>
        <v/>
      </c>
      <c r="L100" s="51" t="str">
        <f t="shared" si="5"/>
        <v/>
      </c>
      <c r="M100" s="51" t="str">
        <f t="shared" si="5"/>
        <v/>
      </c>
      <c r="N100" s="51" t="str">
        <f t="shared" si="5"/>
        <v/>
      </c>
      <c r="O100" s="51" t="str">
        <f t="shared" si="5"/>
        <v/>
      </c>
      <c r="P100" s="51" t="str">
        <f t="shared" si="5"/>
        <v/>
      </c>
      <c r="Q100" s="51" t="str">
        <f t="shared" si="5"/>
        <v/>
      </c>
      <c r="AI100" s="13" t="s">
        <v>3</v>
      </c>
      <c r="AJ100" s="13">
        <f>AJ99</f>
        <v>9</v>
      </c>
      <c r="AK100" s="13" t="s">
        <v>3</v>
      </c>
      <c r="AL100" s="13">
        <f>AL99</f>
        <v>9</v>
      </c>
      <c r="AO100" s="13" t="s">
        <v>7</v>
      </c>
      <c r="AP100" s="13" t="s">
        <v>8</v>
      </c>
      <c r="AQ100" s="13" t="s">
        <v>9</v>
      </c>
      <c r="AR100" s="13" t="s">
        <v>10</v>
      </c>
      <c r="AS100" s="13" t="s">
        <v>2</v>
      </c>
    </row>
    <row r="101" spans="3:45" ht="13.5" customHeight="1" x14ac:dyDescent="0.15">
      <c r="C101" s="38">
        <v>98</v>
      </c>
      <c r="D101" s="41"/>
      <c r="E101" s="50"/>
      <c r="F101" s="51" t="str">
        <f t="shared" si="5"/>
        <v/>
      </c>
      <c r="G101" s="51" t="str">
        <f t="shared" si="5"/>
        <v/>
      </c>
      <c r="H101" s="51" t="str">
        <f t="shared" si="5"/>
        <v/>
      </c>
      <c r="I101" s="51" t="str">
        <f t="shared" si="5"/>
        <v/>
      </c>
      <c r="J101" s="51" t="str">
        <f t="shared" si="5"/>
        <v/>
      </c>
      <c r="K101" s="51" t="str">
        <f t="shared" si="5"/>
        <v/>
      </c>
      <c r="L101" s="51" t="str">
        <f t="shared" si="5"/>
        <v/>
      </c>
      <c r="M101" s="51" t="str">
        <f t="shared" si="5"/>
        <v/>
      </c>
      <c r="N101" s="51" t="str">
        <f t="shared" si="5"/>
        <v/>
      </c>
      <c r="O101" s="51" t="str">
        <f t="shared" si="5"/>
        <v/>
      </c>
      <c r="P101" s="51" t="str">
        <f t="shared" si="5"/>
        <v/>
      </c>
      <c r="Q101" s="51" t="str">
        <f t="shared" si="5"/>
        <v/>
      </c>
      <c r="AI101" s="13" t="str">
        <f>"=男"</f>
        <v>=男</v>
      </c>
      <c r="AJ101" s="13" t="str">
        <f>"=4"</f>
        <v>=4</v>
      </c>
      <c r="AK101" s="13" t="str">
        <f>"=女"</f>
        <v>=女</v>
      </c>
      <c r="AL101" s="13" t="str">
        <f>"=4"</f>
        <v>=4</v>
      </c>
      <c r="AN101" s="13" t="s">
        <v>5</v>
      </c>
      <c r="AO101" s="14">
        <f>DCOUNTA($D$3:$Q$96,AM99,AI100:AJ101)/$AO$2</f>
        <v>1</v>
      </c>
      <c r="AP101" s="14">
        <f>DCOUNTA($D$3:$Q$96,AM99,AI102:AJ103)/$AO$2</f>
        <v>0</v>
      </c>
      <c r="AQ101" s="14">
        <f>DCOUNTA($D$3:$Q$96,AM99,AI104:AJ105)/$AO$2</f>
        <v>0</v>
      </c>
      <c r="AR101" s="14">
        <f>DCOUNTA($D$3:$Q$96,AM99,AI106:AJ107)/$AO$2</f>
        <v>0</v>
      </c>
      <c r="AS101" s="14">
        <f>DCOUNTA($D$3:$Q$96,AM99,AI108:AJ109)/$AO$2</f>
        <v>0</v>
      </c>
    </row>
    <row r="102" spans="3:45" ht="13.5" customHeight="1" x14ac:dyDescent="0.15">
      <c r="C102" s="38">
        <v>99</v>
      </c>
      <c r="D102" s="41"/>
      <c r="E102" s="50"/>
      <c r="F102" s="51" t="str">
        <f t="shared" si="5"/>
        <v/>
      </c>
      <c r="G102" s="51" t="str">
        <f t="shared" si="5"/>
        <v/>
      </c>
      <c r="H102" s="51" t="str">
        <f t="shared" si="5"/>
        <v/>
      </c>
      <c r="I102" s="51" t="str">
        <f t="shared" si="5"/>
        <v/>
      </c>
      <c r="J102" s="51" t="str">
        <f t="shared" si="5"/>
        <v/>
      </c>
      <c r="K102" s="51" t="str">
        <f t="shared" si="5"/>
        <v/>
      </c>
      <c r="L102" s="51" t="str">
        <f t="shared" si="5"/>
        <v/>
      </c>
      <c r="M102" s="51" t="str">
        <f t="shared" si="5"/>
        <v/>
      </c>
      <c r="N102" s="51" t="str">
        <f t="shared" si="5"/>
        <v/>
      </c>
      <c r="O102" s="51" t="str">
        <f t="shared" si="5"/>
        <v/>
      </c>
      <c r="P102" s="51" t="str">
        <f t="shared" si="5"/>
        <v/>
      </c>
      <c r="Q102" s="51" t="str">
        <f t="shared" si="5"/>
        <v/>
      </c>
      <c r="AI102" s="13" t="s">
        <v>3</v>
      </c>
      <c r="AJ102" s="13">
        <f>AJ99</f>
        <v>9</v>
      </c>
      <c r="AK102" s="13" t="s">
        <v>3</v>
      </c>
      <c r="AL102" s="13">
        <f>AL99</f>
        <v>9</v>
      </c>
      <c r="AN102" s="13" t="s">
        <v>6</v>
      </c>
      <c r="AO102" s="14">
        <f>DCOUNTA($D$3:$Q$96,AM99,AK100:AL101)/$AQ$2</f>
        <v>0.5</v>
      </c>
      <c r="AP102" s="14">
        <f>DCOUNTA($D$3:$Q$96,AM99,AK102:AL103)/$AQ$2</f>
        <v>0.5</v>
      </c>
      <c r="AQ102" s="14">
        <f>DCOUNTA($D$3:$Q$96,AM99,AK104:AL105)/$AQ$2</f>
        <v>0</v>
      </c>
      <c r="AR102" s="14">
        <f>DCOUNTA($D$3:$Q$96,AM99,AK106:AL107)/$AQ$2</f>
        <v>0</v>
      </c>
      <c r="AS102" s="14">
        <f>DCOUNTA($D$3:$Q$96,AM99,AK108:AL109)/$AQ$2</f>
        <v>0</v>
      </c>
    </row>
    <row r="103" spans="3:45" ht="13.5" customHeight="1" x14ac:dyDescent="0.15">
      <c r="C103" s="38">
        <v>100</v>
      </c>
      <c r="D103" s="41"/>
      <c r="E103" s="50"/>
      <c r="F103" s="51" t="str">
        <f t="shared" si="5"/>
        <v/>
      </c>
      <c r="G103" s="51" t="str">
        <f t="shared" si="5"/>
        <v/>
      </c>
      <c r="H103" s="51" t="str">
        <f t="shared" si="5"/>
        <v/>
      </c>
      <c r="I103" s="51" t="str">
        <f t="shared" si="5"/>
        <v/>
      </c>
      <c r="J103" s="51" t="str">
        <f t="shared" si="5"/>
        <v/>
      </c>
      <c r="K103" s="51" t="str">
        <f t="shared" si="5"/>
        <v/>
      </c>
      <c r="L103" s="51" t="str">
        <f t="shared" si="5"/>
        <v/>
      </c>
      <c r="M103" s="51" t="str">
        <f t="shared" si="5"/>
        <v/>
      </c>
      <c r="N103" s="51" t="str">
        <f t="shared" si="5"/>
        <v/>
      </c>
      <c r="O103" s="51" t="str">
        <f t="shared" si="5"/>
        <v/>
      </c>
      <c r="P103" s="51" t="str">
        <f t="shared" si="5"/>
        <v/>
      </c>
      <c r="Q103" s="51" t="str">
        <f t="shared" si="5"/>
        <v/>
      </c>
      <c r="AI103" s="13" t="str">
        <f>"=男"</f>
        <v>=男</v>
      </c>
      <c r="AJ103" s="13" t="str">
        <f>"=3"</f>
        <v>=3</v>
      </c>
      <c r="AK103" s="13" t="str">
        <f>"=女"</f>
        <v>=女</v>
      </c>
      <c r="AL103" s="13" t="str">
        <f>"=3"</f>
        <v>=3</v>
      </c>
      <c r="AN103" s="13" t="s">
        <v>11</v>
      </c>
      <c r="AO103" s="14">
        <f>(AO101*$AO$2+AO102*$AQ$2)/$AS$2</f>
        <v>0.8</v>
      </c>
      <c r="AP103" s="14">
        <f>(AP101*$AO$2+AP102*$AQ$2)/$AS$2</f>
        <v>0.2</v>
      </c>
      <c r="AQ103" s="14">
        <f>(AQ101*$AO$2+AQ102*$AQ$2)/$AS$2</f>
        <v>0</v>
      </c>
      <c r="AR103" s="14">
        <f>(AR101*$AO$2+AR102*$AQ$2)/$AS$2</f>
        <v>0</v>
      </c>
      <c r="AS103" s="14">
        <f>(AS101*$AO$2+AS102*$AQ$2)/$AS$2</f>
        <v>0</v>
      </c>
    </row>
    <row r="104" spans="3:45" x14ac:dyDescent="0.15">
      <c r="F104" s="30" t="str">
        <f t="shared" si="5"/>
        <v/>
      </c>
      <c r="G104" s="30" t="str">
        <f t="shared" si="5"/>
        <v/>
      </c>
      <c r="H104" s="30" t="str">
        <f t="shared" si="5"/>
        <v/>
      </c>
      <c r="I104" s="30" t="str">
        <f t="shared" si="5"/>
        <v/>
      </c>
      <c r="J104" s="30" t="str">
        <f t="shared" si="5"/>
        <v/>
      </c>
      <c r="K104" s="30" t="str">
        <f t="shared" si="5"/>
        <v/>
      </c>
      <c r="L104" s="30" t="str">
        <f t="shared" si="5"/>
        <v/>
      </c>
      <c r="M104" s="30" t="str">
        <f t="shared" si="5"/>
        <v/>
      </c>
      <c r="N104" s="30" t="str">
        <f t="shared" si="5"/>
        <v/>
      </c>
      <c r="O104" s="30" t="str">
        <f t="shared" si="5"/>
        <v/>
      </c>
      <c r="P104" s="30" t="str">
        <f t="shared" si="5"/>
        <v/>
      </c>
      <c r="Q104" s="30" t="str">
        <f t="shared" si="5"/>
        <v/>
      </c>
      <c r="AI104" s="13" t="s">
        <v>3</v>
      </c>
      <c r="AJ104" s="13">
        <f>AJ99</f>
        <v>9</v>
      </c>
      <c r="AK104" s="13" t="s">
        <v>3</v>
      </c>
      <c r="AL104" s="13">
        <f>AL99</f>
        <v>9</v>
      </c>
    </row>
    <row r="105" spans="3:45" x14ac:dyDescent="0.15">
      <c r="F105" s="30" t="str">
        <f t="shared" si="5"/>
        <v/>
      </c>
      <c r="G105" s="30" t="str">
        <f t="shared" si="5"/>
        <v/>
      </c>
      <c r="H105" s="30" t="str">
        <f t="shared" si="5"/>
        <v/>
      </c>
      <c r="I105" s="30" t="str">
        <f t="shared" si="5"/>
        <v/>
      </c>
      <c r="J105" s="30" t="str">
        <f t="shared" si="5"/>
        <v/>
      </c>
      <c r="K105" s="30" t="str">
        <f t="shared" si="5"/>
        <v/>
      </c>
      <c r="L105" s="30" t="str">
        <f t="shared" si="5"/>
        <v/>
      </c>
      <c r="M105" s="30" t="str">
        <f t="shared" si="5"/>
        <v/>
      </c>
      <c r="N105" s="30" t="str">
        <f t="shared" si="5"/>
        <v/>
      </c>
      <c r="O105" s="30" t="str">
        <f t="shared" si="5"/>
        <v/>
      </c>
      <c r="P105" s="30" t="str">
        <f t="shared" si="5"/>
        <v/>
      </c>
      <c r="Q105" s="30" t="str">
        <f t="shared" si="5"/>
        <v/>
      </c>
      <c r="AI105" s="13" t="str">
        <f>"=男"</f>
        <v>=男</v>
      </c>
      <c r="AJ105" s="13" t="str">
        <f>"=2"</f>
        <v>=2</v>
      </c>
      <c r="AK105" s="13" t="str">
        <f>"=女"</f>
        <v>=女</v>
      </c>
      <c r="AL105" s="13" t="str">
        <f>"=2"</f>
        <v>=2</v>
      </c>
      <c r="AN105" s="15" t="s">
        <v>34</v>
      </c>
      <c r="AO105" s="13">
        <f>AO103*$AS$2</f>
        <v>4</v>
      </c>
      <c r="AP105" s="13">
        <f>AP103*$AS$2</f>
        <v>1</v>
      </c>
      <c r="AQ105" s="13">
        <f>AQ103*$AS$2</f>
        <v>0</v>
      </c>
      <c r="AR105" s="13">
        <f>AR103*$AS$2</f>
        <v>0</v>
      </c>
      <c r="AS105" s="13">
        <f>AS103*$AS$2</f>
        <v>0</v>
      </c>
    </row>
    <row r="106" spans="3:45" x14ac:dyDescent="0.15">
      <c r="F106" s="30" t="str">
        <f t="shared" ref="F106:Q126" si="6">MID($E106,F$3,1)</f>
        <v/>
      </c>
      <c r="G106" s="30" t="str">
        <f t="shared" si="6"/>
        <v/>
      </c>
      <c r="H106" s="30" t="str">
        <f t="shared" si="6"/>
        <v/>
      </c>
      <c r="I106" s="30" t="str">
        <f t="shared" si="6"/>
        <v/>
      </c>
      <c r="J106" s="30" t="str">
        <f t="shared" si="6"/>
        <v/>
      </c>
      <c r="K106" s="30" t="str">
        <f t="shared" si="6"/>
        <v/>
      </c>
      <c r="L106" s="30" t="str">
        <f t="shared" si="6"/>
        <v/>
      </c>
      <c r="M106" s="30" t="str">
        <f t="shared" si="6"/>
        <v/>
      </c>
      <c r="N106" s="30" t="str">
        <f t="shared" si="6"/>
        <v/>
      </c>
      <c r="O106" s="30" t="str">
        <f t="shared" si="6"/>
        <v/>
      </c>
      <c r="P106" s="30" t="str">
        <f t="shared" si="6"/>
        <v/>
      </c>
      <c r="Q106" s="30" t="str">
        <f t="shared" si="6"/>
        <v/>
      </c>
      <c r="AI106" s="13" t="s">
        <v>3</v>
      </c>
      <c r="AJ106" s="13">
        <f>AJ99</f>
        <v>9</v>
      </c>
      <c r="AK106" s="13" t="s">
        <v>3</v>
      </c>
      <c r="AL106" s="13">
        <f>AL99</f>
        <v>9</v>
      </c>
      <c r="AN106" s="13" t="s">
        <v>35</v>
      </c>
      <c r="AO106" s="16">
        <f>IFERROR((AO105*4+AP105*3+AQ105*2+AR105)/SUM(AO105:AR105),"")</f>
        <v>3.8</v>
      </c>
    </row>
    <row r="107" spans="3:45" ht="13.5" customHeight="1" x14ac:dyDescent="0.15">
      <c r="F107" s="30" t="str">
        <f t="shared" si="6"/>
        <v/>
      </c>
      <c r="G107" s="30" t="str">
        <f t="shared" si="6"/>
        <v/>
      </c>
      <c r="H107" s="30" t="str">
        <f t="shared" si="6"/>
        <v/>
      </c>
      <c r="I107" s="30" t="str">
        <f t="shared" si="6"/>
        <v/>
      </c>
      <c r="J107" s="30" t="str">
        <f t="shared" si="6"/>
        <v/>
      </c>
      <c r="K107" s="30" t="str">
        <f t="shared" si="6"/>
        <v/>
      </c>
      <c r="L107" s="30" t="str">
        <f t="shared" si="6"/>
        <v/>
      </c>
      <c r="M107" s="30" t="str">
        <f t="shared" si="6"/>
        <v/>
      </c>
      <c r="N107" s="30" t="str">
        <f t="shared" si="6"/>
        <v/>
      </c>
      <c r="O107" s="30" t="str">
        <f t="shared" si="6"/>
        <v/>
      </c>
      <c r="P107" s="30" t="str">
        <f t="shared" si="6"/>
        <v/>
      </c>
      <c r="Q107" s="30" t="str">
        <f t="shared" si="6"/>
        <v/>
      </c>
      <c r="U107" s="4"/>
      <c r="V107" s="4"/>
      <c r="W107" s="4"/>
      <c r="X107" s="4"/>
      <c r="Y107" s="4"/>
      <c r="Z107" s="4"/>
      <c r="AA107" s="4"/>
      <c r="AB107" s="4"/>
      <c r="AC107" s="4"/>
      <c r="AD107" s="4"/>
      <c r="AE107" s="4"/>
      <c r="AF107" s="4"/>
      <c r="AG107" s="5"/>
      <c r="AI107" s="13" t="str">
        <f>"=男"</f>
        <v>=男</v>
      </c>
      <c r="AJ107" s="13" t="str">
        <f>"=1"</f>
        <v>=1</v>
      </c>
      <c r="AK107" s="13" t="str">
        <f>"=女"</f>
        <v>=女</v>
      </c>
      <c r="AL107" s="13" t="str">
        <f>"=1"</f>
        <v>=1</v>
      </c>
    </row>
    <row r="108" spans="3:45" ht="13.5" customHeight="1" x14ac:dyDescent="0.15">
      <c r="F108" s="30" t="str">
        <f t="shared" si="6"/>
        <v/>
      </c>
      <c r="G108" s="30" t="str">
        <f t="shared" si="6"/>
        <v/>
      </c>
      <c r="H108" s="30" t="str">
        <f t="shared" si="6"/>
        <v/>
      </c>
      <c r="I108" s="30" t="str">
        <f t="shared" si="6"/>
        <v/>
      </c>
      <c r="J108" s="30" t="str">
        <f t="shared" si="6"/>
        <v/>
      </c>
      <c r="K108" s="30" t="str">
        <f t="shared" si="6"/>
        <v/>
      </c>
      <c r="L108" s="30" t="str">
        <f t="shared" si="6"/>
        <v/>
      </c>
      <c r="M108" s="30" t="str">
        <f t="shared" si="6"/>
        <v/>
      </c>
      <c r="N108" s="30" t="str">
        <f t="shared" si="6"/>
        <v/>
      </c>
      <c r="O108" s="30" t="str">
        <f t="shared" si="6"/>
        <v/>
      </c>
      <c r="P108" s="30" t="str">
        <f t="shared" si="6"/>
        <v/>
      </c>
      <c r="Q108" s="30" t="str">
        <f t="shared" si="6"/>
        <v/>
      </c>
      <c r="U108" s="4"/>
      <c r="V108" s="4"/>
      <c r="W108" s="4"/>
      <c r="X108" s="4"/>
      <c r="Y108" s="4"/>
      <c r="Z108" s="4"/>
      <c r="AA108" s="4"/>
      <c r="AB108" s="4"/>
      <c r="AC108" s="4"/>
      <c r="AD108" s="4"/>
      <c r="AE108" s="4"/>
      <c r="AF108" s="4"/>
      <c r="AG108" s="5"/>
      <c r="AI108" s="13" t="s">
        <v>3</v>
      </c>
      <c r="AJ108" s="13">
        <f>AJ99</f>
        <v>9</v>
      </c>
      <c r="AK108" s="13" t="s">
        <v>3</v>
      </c>
      <c r="AL108" s="13">
        <f>AL99</f>
        <v>9</v>
      </c>
    </row>
    <row r="109" spans="3:45" ht="13.5" customHeight="1" x14ac:dyDescent="0.15">
      <c r="F109" s="30" t="str">
        <f t="shared" si="6"/>
        <v/>
      </c>
      <c r="G109" s="30" t="str">
        <f t="shared" si="6"/>
        <v/>
      </c>
      <c r="H109" s="30" t="str">
        <f t="shared" si="6"/>
        <v/>
      </c>
      <c r="I109" s="30" t="str">
        <f t="shared" si="6"/>
        <v/>
      </c>
      <c r="J109" s="30" t="str">
        <f t="shared" si="6"/>
        <v/>
      </c>
      <c r="K109" s="30" t="str">
        <f t="shared" si="6"/>
        <v/>
      </c>
      <c r="L109" s="30" t="str">
        <f t="shared" si="6"/>
        <v/>
      </c>
      <c r="M109" s="30" t="str">
        <f t="shared" si="6"/>
        <v/>
      </c>
      <c r="N109" s="30" t="str">
        <f t="shared" si="6"/>
        <v/>
      </c>
      <c r="O109" s="30" t="str">
        <f t="shared" si="6"/>
        <v/>
      </c>
      <c r="P109" s="30" t="str">
        <f t="shared" si="6"/>
        <v/>
      </c>
      <c r="Q109" s="30" t="str">
        <f t="shared" si="6"/>
        <v/>
      </c>
      <c r="U109" s="4"/>
      <c r="V109" s="4"/>
      <c r="W109" s="4"/>
      <c r="X109" s="4"/>
      <c r="Y109" s="4"/>
      <c r="Z109" s="4"/>
      <c r="AA109" s="4"/>
      <c r="AB109" s="4"/>
      <c r="AC109" s="4"/>
      <c r="AD109" s="4"/>
      <c r="AE109" s="4"/>
      <c r="AF109" s="4"/>
      <c r="AG109" s="5"/>
      <c r="AI109" s="13" t="str">
        <f>"=男"</f>
        <v>=男</v>
      </c>
      <c r="AJ109" s="13" t="str">
        <f>"=9"</f>
        <v>=9</v>
      </c>
      <c r="AK109" s="13" t="str">
        <f>"=女"</f>
        <v>=女</v>
      </c>
      <c r="AL109" s="13" t="str">
        <f>"=9"</f>
        <v>=9</v>
      </c>
    </row>
    <row r="110" spans="3:45" ht="13.5" customHeight="1" x14ac:dyDescent="0.15">
      <c r="F110" s="30" t="str">
        <f t="shared" si="6"/>
        <v/>
      </c>
      <c r="G110" s="30" t="str">
        <f t="shared" si="6"/>
        <v/>
      </c>
      <c r="H110" s="30" t="str">
        <f t="shared" si="6"/>
        <v/>
      </c>
      <c r="I110" s="30" t="str">
        <f t="shared" si="6"/>
        <v/>
      </c>
      <c r="J110" s="30" t="str">
        <f t="shared" si="6"/>
        <v/>
      </c>
      <c r="K110" s="30" t="str">
        <f t="shared" si="6"/>
        <v/>
      </c>
      <c r="L110" s="30" t="str">
        <f t="shared" si="6"/>
        <v/>
      </c>
      <c r="M110" s="30" t="str">
        <f t="shared" si="6"/>
        <v/>
      </c>
      <c r="N110" s="30" t="str">
        <f t="shared" si="6"/>
        <v/>
      </c>
      <c r="O110" s="30" t="str">
        <f t="shared" si="6"/>
        <v/>
      </c>
      <c r="P110" s="30" t="str">
        <f t="shared" si="6"/>
        <v/>
      </c>
      <c r="Q110" s="30" t="str">
        <f t="shared" si="6"/>
        <v/>
      </c>
      <c r="U110" s="4"/>
      <c r="V110" s="4"/>
      <c r="W110" s="4"/>
      <c r="X110" s="4"/>
      <c r="Y110" s="4"/>
      <c r="Z110" s="4"/>
      <c r="AA110" s="4"/>
      <c r="AB110" s="4"/>
      <c r="AC110" s="4"/>
      <c r="AD110" s="4"/>
      <c r="AE110" s="4"/>
      <c r="AF110" s="4"/>
      <c r="AG110" s="5"/>
    </row>
    <row r="111" spans="3:45" ht="13.5" customHeight="1" x14ac:dyDescent="0.15">
      <c r="F111" s="30" t="str">
        <f t="shared" si="6"/>
        <v/>
      </c>
      <c r="G111" s="30" t="str">
        <f t="shared" si="6"/>
        <v/>
      </c>
      <c r="H111" s="30" t="str">
        <f t="shared" si="6"/>
        <v/>
      </c>
      <c r="I111" s="30" t="str">
        <f t="shared" si="6"/>
        <v/>
      </c>
      <c r="J111" s="30" t="str">
        <f t="shared" si="6"/>
        <v/>
      </c>
      <c r="K111" s="30" t="str">
        <f t="shared" si="6"/>
        <v/>
      </c>
      <c r="L111" s="30" t="str">
        <f t="shared" si="6"/>
        <v/>
      </c>
      <c r="M111" s="30" t="str">
        <f t="shared" si="6"/>
        <v/>
      </c>
      <c r="N111" s="30" t="str">
        <f t="shared" si="6"/>
        <v/>
      </c>
      <c r="O111" s="30" t="str">
        <f t="shared" si="6"/>
        <v/>
      </c>
      <c r="P111" s="30" t="str">
        <f t="shared" si="6"/>
        <v/>
      </c>
      <c r="Q111" s="30" t="str">
        <f t="shared" si="6"/>
        <v/>
      </c>
      <c r="U111" s="4"/>
      <c r="V111" s="4"/>
      <c r="W111" s="4"/>
      <c r="X111" s="4"/>
      <c r="Y111" s="4"/>
      <c r="Z111" s="4"/>
      <c r="AA111" s="4"/>
      <c r="AB111" s="4"/>
      <c r="AC111" s="4"/>
      <c r="AD111" s="4"/>
      <c r="AE111" s="4"/>
      <c r="AF111" s="4"/>
      <c r="AG111" s="5"/>
      <c r="AJ111" s="13">
        <v>10</v>
      </c>
      <c r="AL111" s="13">
        <v>10</v>
      </c>
      <c r="AM111" s="13">
        <v>12</v>
      </c>
    </row>
    <row r="112" spans="3:45" ht="13.5" customHeight="1" x14ac:dyDescent="0.15">
      <c r="F112" s="30" t="str">
        <f t="shared" si="6"/>
        <v/>
      </c>
      <c r="G112" s="30" t="str">
        <f t="shared" si="6"/>
        <v/>
      </c>
      <c r="H112" s="30" t="str">
        <f t="shared" si="6"/>
        <v/>
      </c>
      <c r="I112" s="30" t="str">
        <f t="shared" si="6"/>
        <v/>
      </c>
      <c r="J112" s="30" t="str">
        <f t="shared" si="6"/>
        <v/>
      </c>
      <c r="K112" s="30" t="str">
        <f t="shared" si="6"/>
        <v/>
      </c>
      <c r="L112" s="30" t="str">
        <f t="shared" si="6"/>
        <v/>
      </c>
      <c r="M112" s="30" t="str">
        <f t="shared" si="6"/>
        <v/>
      </c>
      <c r="N112" s="30" t="str">
        <f t="shared" si="6"/>
        <v/>
      </c>
      <c r="O112" s="30" t="str">
        <f t="shared" si="6"/>
        <v/>
      </c>
      <c r="P112" s="30" t="str">
        <f t="shared" si="6"/>
        <v/>
      </c>
      <c r="Q112" s="30" t="str">
        <f t="shared" si="6"/>
        <v/>
      </c>
      <c r="U112" s="4"/>
      <c r="V112" s="4"/>
      <c r="W112" s="4"/>
      <c r="X112" s="4"/>
      <c r="Y112" s="4"/>
      <c r="Z112" s="4"/>
      <c r="AA112" s="4"/>
      <c r="AB112" s="4"/>
      <c r="AC112" s="4"/>
      <c r="AD112" s="4"/>
      <c r="AE112" s="4"/>
      <c r="AF112" s="4"/>
      <c r="AG112" s="5"/>
      <c r="AI112" s="13" t="s">
        <v>3</v>
      </c>
      <c r="AJ112" s="13">
        <f>AJ111</f>
        <v>10</v>
      </c>
      <c r="AK112" s="13" t="s">
        <v>3</v>
      </c>
      <c r="AL112" s="13">
        <f>AL111</f>
        <v>10</v>
      </c>
      <c r="AO112" s="13" t="s">
        <v>7</v>
      </c>
      <c r="AP112" s="13" t="s">
        <v>8</v>
      </c>
      <c r="AQ112" s="13" t="s">
        <v>9</v>
      </c>
      <c r="AR112" s="13" t="s">
        <v>10</v>
      </c>
      <c r="AS112" s="13" t="s">
        <v>2</v>
      </c>
    </row>
    <row r="113" spans="6:45" ht="13.5" customHeight="1" x14ac:dyDescent="0.15">
      <c r="F113" s="30" t="str">
        <f t="shared" si="6"/>
        <v/>
      </c>
      <c r="G113" s="30" t="str">
        <f t="shared" si="6"/>
        <v/>
      </c>
      <c r="H113" s="30" t="str">
        <f t="shared" si="6"/>
        <v/>
      </c>
      <c r="I113" s="30" t="str">
        <f t="shared" si="6"/>
        <v/>
      </c>
      <c r="J113" s="30" t="str">
        <f t="shared" si="6"/>
        <v/>
      </c>
      <c r="K113" s="30" t="str">
        <f t="shared" si="6"/>
        <v/>
      </c>
      <c r="L113" s="30" t="str">
        <f t="shared" si="6"/>
        <v/>
      </c>
      <c r="M113" s="30" t="str">
        <f t="shared" si="6"/>
        <v/>
      </c>
      <c r="N113" s="30" t="str">
        <f t="shared" si="6"/>
        <v/>
      </c>
      <c r="O113" s="30" t="str">
        <f t="shared" si="6"/>
        <v/>
      </c>
      <c r="P113" s="30" t="str">
        <f t="shared" si="6"/>
        <v/>
      </c>
      <c r="Q113" s="30" t="str">
        <f t="shared" si="6"/>
        <v/>
      </c>
      <c r="U113" s="4"/>
      <c r="V113" s="4"/>
      <c r="W113" s="4"/>
      <c r="X113" s="4"/>
      <c r="Y113" s="4"/>
      <c r="Z113" s="4"/>
      <c r="AA113" s="4"/>
      <c r="AB113" s="4"/>
      <c r="AC113" s="4"/>
      <c r="AD113" s="4"/>
      <c r="AE113" s="4"/>
      <c r="AF113" s="4"/>
      <c r="AG113" s="5"/>
      <c r="AI113" s="13" t="str">
        <f>"=男"</f>
        <v>=男</v>
      </c>
      <c r="AJ113" s="13" t="str">
        <f>"=4"</f>
        <v>=4</v>
      </c>
      <c r="AK113" s="13" t="str">
        <f>"=女"</f>
        <v>=女</v>
      </c>
      <c r="AL113" s="13" t="str">
        <f>"=4"</f>
        <v>=4</v>
      </c>
      <c r="AN113" s="13" t="s">
        <v>5</v>
      </c>
      <c r="AO113" s="14">
        <f>DCOUNTA($D$3:$Q$96,AM111,AI112:AJ113)/$AO$2</f>
        <v>0.66666666666666663</v>
      </c>
      <c r="AP113" s="14">
        <f>DCOUNTA($D$3:$Q$96,AM111,AI114:AJ115)/$AO$2</f>
        <v>0.33333333333333331</v>
      </c>
      <c r="AQ113" s="14">
        <f>DCOUNTA($D$3:$Q$96,AM111,AI116:AJ117)/$AO$2</f>
        <v>0</v>
      </c>
      <c r="AR113" s="14">
        <f>DCOUNTA($D$3:$Q$96,AM111,AI118:AJ119)/$AO$2</f>
        <v>0</v>
      </c>
      <c r="AS113" s="14">
        <f>DCOUNTA($D$3:$Q$96,AM111,AI120:AJ121)/$AO$2</f>
        <v>0</v>
      </c>
    </row>
    <row r="114" spans="6:45" ht="13.5" customHeight="1" x14ac:dyDescent="0.15">
      <c r="F114" s="30" t="str">
        <f t="shared" si="6"/>
        <v/>
      </c>
      <c r="G114" s="30" t="str">
        <f t="shared" si="6"/>
        <v/>
      </c>
      <c r="H114" s="30" t="str">
        <f t="shared" si="6"/>
        <v/>
      </c>
      <c r="I114" s="30" t="str">
        <f t="shared" si="6"/>
        <v/>
      </c>
      <c r="J114" s="30" t="str">
        <f t="shared" si="6"/>
        <v/>
      </c>
      <c r="K114" s="30" t="str">
        <f t="shared" si="6"/>
        <v/>
      </c>
      <c r="L114" s="30" t="str">
        <f t="shared" si="6"/>
        <v/>
      </c>
      <c r="M114" s="30" t="str">
        <f t="shared" si="6"/>
        <v/>
      </c>
      <c r="N114" s="30" t="str">
        <f t="shared" si="6"/>
        <v/>
      </c>
      <c r="O114" s="30" t="str">
        <f t="shared" si="6"/>
        <v/>
      </c>
      <c r="P114" s="30" t="str">
        <f t="shared" si="6"/>
        <v/>
      </c>
      <c r="Q114" s="30" t="str">
        <f t="shared" si="6"/>
        <v/>
      </c>
      <c r="U114" s="4"/>
      <c r="V114" s="4"/>
      <c r="W114" s="4"/>
      <c r="X114" s="4"/>
      <c r="Y114" s="4"/>
      <c r="Z114" s="4"/>
      <c r="AA114" s="4"/>
      <c r="AB114" s="4"/>
      <c r="AC114" s="4"/>
      <c r="AD114" s="4"/>
      <c r="AE114" s="4"/>
      <c r="AF114" s="4"/>
      <c r="AG114" s="5"/>
      <c r="AI114" s="13" t="s">
        <v>3</v>
      </c>
      <c r="AJ114" s="13">
        <f>AJ111</f>
        <v>10</v>
      </c>
      <c r="AK114" s="13" t="s">
        <v>3</v>
      </c>
      <c r="AL114" s="13">
        <f>AL111</f>
        <v>10</v>
      </c>
      <c r="AN114" s="13" t="s">
        <v>6</v>
      </c>
      <c r="AO114" s="14">
        <f>DCOUNTA($D$3:$Q$96,AM111,AK112:AL113)/$AQ$2</f>
        <v>0</v>
      </c>
      <c r="AP114" s="14">
        <f>DCOUNTA($D$3:$Q$96,AM111,AK114:AL115)/$AQ$2</f>
        <v>1</v>
      </c>
      <c r="AQ114" s="14">
        <f>DCOUNTA($D$3:$Q$96,AM111,AK116:AL117)/$AQ$2</f>
        <v>0</v>
      </c>
      <c r="AR114" s="14">
        <f>DCOUNTA($D$3:$Q$96,AM111,AK118:AL119)/$AQ$2</f>
        <v>0</v>
      </c>
      <c r="AS114" s="14">
        <f>DCOUNTA($D$3:$Q$96,AM111,AK120:AL121)/$AQ$2</f>
        <v>0</v>
      </c>
    </row>
    <row r="115" spans="6:45" ht="13.5" customHeight="1" x14ac:dyDescent="0.15">
      <c r="F115" s="30" t="str">
        <f t="shared" si="6"/>
        <v/>
      </c>
      <c r="G115" s="30" t="str">
        <f t="shared" si="6"/>
        <v/>
      </c>
      <c r="H115" s="30" t="str">
        <f t="shared" si="6"/>
        <v/>
      </c>
      <c r="I115" s="30" t="str">
        <f t="shared" si="6"/>
        <v/>
      </c>
      <c r="J115" s="30" t="str">
        <f t="shared" si="6"/>
        <v/>
      </c>
      <c r="K115" s="30" t="str">
        <f t="shared" si="6"/>
        <v/>
      </c>
      <c r="L115" s="30" t="str">
        <f t="shared" si="6"/>
        <v/>
      </c>
      <c r="M115" s="30" t="str">
        <f t="shared" si="6"/>
        <v/>
      </c>
      <c r="N115" s="30" t="str">
        <f t="shared" si="6"/>
        <v/>
      </c>
      <c r="O115" s="30" t="str">
        <f t="shared" si="6"/>
        <v/>
      </c>
      <c r="P115" s="30" t="str">
        <f t="shared" si="6"/>
        <v/>
      </c>
      <c r="Q115" s="30" t="str">
        <f t="shared" si="6"/>
        <v/>
      </c>
      <c r="U115" s="4"/>
      <c r="V115" s="4"/>
      <c r="W115" s="4"/>
      <c r="X115" s="4"/>
      <c r="Y115" s="4"/>
      <c r="Z115" s="4"/>
      <c r="AA115" s="4"/>
      <c r="AB115" s="4"/>
      <c r="AC115" s="4"/>
      <c r="AD115" s="4"/>
      <c r="AE115" s="4"/>
      <c r="AF115" s="4"/>
      <c r="AG115" s="5"/>
      <c r="AI115" s="13" t="str">
        <f>"=男"</f>
        <v>=男</v>
      </c>
      <c r="AJ115" s="13" t="str">
        <f>"=3"</f>
        <v>=3</v>
      </c>
      <c r="AK115" s="13" t="str">
        <f>"=女"</f>
        <v>=女</v>
      </c>
      <c r="AL115" s="13" t="str">
        <f>"=3"</f>
        <v>=3</v>
      </c>
      <c r="AN115" s="13" t="s">
        <v>11</v>
      </c>
      <c r="AO115" s="14">
        <f>(AO113*$AO$2+AO114*$AQ$2)/$AS$2</f>
        <v>0.4</v>
      </c>
      <c r="AP115" s="14">
        <f>(AP113*$AO$2+AP114*$AQ$2)/$AS$2</f>
        <v>0.6</v>
      </c>
      <c r="AQ115" s="14">
        <f>(AQ113*$AO$2+AQ114*$AQ$2)/$AS$2</f>
        <v>0</v>
      </c>
      <c r="AR115" s="14">
        <f>(AR113*$AO$2+AR114*$AQ$2)/$AS$2</f>
        <v>0</v>
      </c>
      <c r="AS115" s="14">
        <f>(AS113*$AO$2+AS114*$AQ$2)/$AS$2</f>
        <v>0</v>
      </c>
    </row>
    <row r="116" spans="6:45" ht="13.5" customHeight="1" x14ac:dyDescent="0.15">
      <c r="F116" s="30" t="str">
        <f t="shared" si="6"/>
        <v/>
      </c>
      <c r="G116" s="30" t="str">
        <f t="shared" si="6"/>
        <v/>
      </c>
      <c r="H116" s="30" t="str">
        <f t="shared" si="6"/>
        <v/>
      </c>
      <c r="I116" s="30" t="str">
        <f t="shared" si="6"/>
        <v/>
      </c>
      <c r="J116" s="30" t="str">
        <f t="shared" si="6"/>
        <v/>
      </c>
      <c r="K116" s="30" t="str">
        <f t="shared" si="6"/>
        <v/>
      </c>
      <c r="L116" s="30" t="str">
        <f t="shared" si="6"/>
        <v/>
      </c>
      <c r="M116" s="30" t="str">
        <f t="shared" si="6"/>
        <v/>
      </c>
      <c r="N116" s="30" t="str">
        <f t="shared" si="6"/>
        <v/>
      </c>
      <c r="O116" s="30" t="str">
        <f t="shared" si="6"/>
        <v/>
      </c>
      <c r="P116" s="30" t="str">
        <f t="shared" si="6"/>
        <v/>
      </c>
      <c r="Q116" s="30" t="str">
        <f t="shared" si="6"/>
        <v/>
      </c>
      <c r="U116" s="4"/>
      <c r="V116" s="4"/>
      <c r="W116" s="4"/>
      <c r="X116" s="4"/>
      <c r="Y116" s="4"/>
      <c r="Z116" s="4"/>
      <c r="AA116" s="4"/>
      <c r="AB116" s="4"/>
      <c r="AC116" s="4"/>
      <c r="AD116" s="4"/>
      <c r="AE116" s="4"/>
      <c r="AF116" s="4"/>
      <c r="AG116" s="5"/>
      <c r="AI116" s="13" t="s">
        <v>3</v>
      </c>
      <c r="AJ116" s="13">
        <f>AJ111</f>
        <v>10</v>
      </c>
      <c r="AK116" s="13" t="s">
        <v>3</v>
      </c>
      <c r="AL116" s="13">
        <f>AL111</f>
        <v>10</v>
      </c>
    </row>
    <row r="117" spans="6:45" ht="13.5" customHeight="1" x14ac:dyDescent="0.15">
      <c r="F117" s="30" t="str">
        <f t="shared" si="6"/>
        <v/>
      </c>
      <c r="G117" s="30" t="str">
        <f t="shared" si="6"/>
        <v/>
      </c>
      <c r="H117" s="30" t="str">
        <f t="shared" si="6"/>
        <v/>
      </c>
      <c r="I117" s="30" t="str">
        <f t="shared" si="6"/>
        <v/>
      </c>
      <c r="J117" s="30" t="str">
        <f t="shared" si="6"/>
        <v/>
      </c>
      <c r="K117" s="30" t="str">
        <f t="shared" si="6"/>
        <v/>
      </c>
      <c r="L117" s="30" t="str">
        <f t="shared" si="6"/>
        <v/>
      </c>
      <c r="M117" s="30" t="str">
        <f t="shared" si="6"/>
        <v/>
      </c>
      <c r="N117" s="30" t="str">
        <f t="shared" si="6"/>
        <v/>
      </c>
      <c r="O117" s="30" t="str">
        <f t="shared" si="6"/>
        <v/>
      </c>
      <c r="P117" s="30" t="str">
        <f t="shared" si="6"/>
        <v/>
      </c>
      <c r="Q117" s="30" t="str">
        <f t="shared" si="6"/>
        <v/>
      </c>
      <c r="U117" s="4"/>
      <c r="V117" s="4"/>
      <c r="W117" s="4"/>
      <c r="X117" s="4"/>
      <c r="Y117" s="4"/>
      <c r="Z117" s="4"/>
      <c r="AA117" s="4"/>
      <c r="AB117" s="4"/>
      <c r="AC117" s="4"/>
      <c r="AD117" s="4"/>
      <c r="AE117" s="4"/>
      <c r="AF117" s="4"/>
      <c r="AG117" s="5"/>
      <c r="AI117" s="13" t="str">
        <f>"=男"</f>
        <v>=男</v>
      </c>
      <c r="AJ117" s="13" t="str">
        <f>"=2"</f>
        <v>=2</v>
      </c>
      <c r="AK117" s="13" t="str">
        <f>"=女"</f>
        <v>=女</v>
      </c>
      <c r="AL117" s="13" t="str">
        <f>"=2"</f>
        <v>=2</v>
      </c>
      <c r="AN117" s="15" t="s">
        <v>34</v>
      </c>
      <c r="AO117" s="13">
        <f>AO115*$AS$2</f>
        <v>2</v>
      </c>
      <c r="AP117" s="13">
        <f>AP115*$AS$2</f>
        <v>3</v>
      </c>
      <c r="AQ117" s="13">
        <f>AQ115*$AS$2</f>
        <v>0</v>
      </c>
      <c r="AR117" s="13">
        <f>AR115*$AS$2</f>
        <v>0</v>
      </c>
      <c r="AS117" s="13">
        <f>AS115*$AS$2</f>
        <v>0</v>
      </c>
    </row>
    <row r="118" spans="6:45" ht="13.5" customHeight="1" x14ac:dyDescent="0.15">
      <c r="F118" s="30" t="str">
        <f t="shared" si="6"/>
        <v/>
      </c>
      <c r="G118" s="30" t="str">
        <f t="shared" si="6"/>
        <v/>
      </c>
      <c r="H118" s="30" t="str">
        <f t="shared" si="6"/>
        <v/>
      </c>
      <c r="I118" s="30" t="str">
        <f t="shared" si="6"/>
        <v/>
      </c>
      <c r="J118" s="30" t="str">
        <f t="shared" si="6"/>
        <v/>
      </c>
      <c r="K118" s="30" t="str">
        <f t="shared" si="6"/>
        <v/>
      </c>
      <c r="L118" s="30" t="str">
        <f t="shared" si="6"/>
        <v/>
      </c>
      <c r="M118" s="30" t="str">
        <f t="shared" si="6"/>
        <v/>
      </c>
      <c r="N118" s="30" t="str">
        <f t="shared" si="6"/>
        <v/>
      </c>
      <c r="O118" s="30" t="str">
        <f t="shared" si="6"/>
        <v/>
      </c>
      <c r="P118" s="30" t="str">
        <f t="shared" si="6"/>
        <v/>
      </c>
      <c r="Q118" s="30" t="str">
        <f t="shared" si="6"/>
        <v/>
      </c>
      <c r="U118" s="4"/>
      <c r="V118" s="4"/>
      <c r="W118" s="4"/>
      <c r="X118" s="4"/>
      <c r="Y118" s="4"/>
      <c r="Z118" s="4"/>
      <c r="AA118" s="4"/>
      <c r="AB118" s="4"/>
      <c r="AC118" s="4"/>
      <c r="AD118" s="4"/>
      <c r="AE118" s="4"/>
      <c r="AF118" s="4"/>
      <c r="AG118" s="5"/>
      <c r="AI118" s="13" t="s">
        <v>3</v>
      </c>
      <c r="AJ118" s="13">
        <f>AJ111</f>
        <v>10</v>
      </c>
      <c r="AK118" s="13" t="s">
        <v>3</v>
      </c>
      <c r="AL118" s="13">
        <f>AL111</f>
        <v>10</v>
      </c>
      <c r="AN118" s="13" t="s">
        <v>35</v>
      </c>
      <c r="AO118" s="16">
        <f>IFERROR((AO117*4+AP117*3+AQ117*2+AR117)/SUM(AO117:AR117),"")</f>
        <v>3.4</v>
      </c>
    </row>
    <row r="119" spans="6:45" ht="13.5" customHeight="1" x14ac:dyDescent="0.15">
      <c r="F119" s="30" t="str">
        <f t="shared" si="6"/>
        <v/>
      </c>
      <c r="G119" s="30" t="str">
        <f t="shared" si="6"/>
        <v/>
      </c>
      <c r="H119" s="30" t="str">
        <f t="shared" si="6"/>
        <v/>
      </c>
      <c r="I119" s="30" t="str">
        <f t="shared" si="6"/>
        <v/>
      </c>
      <c r="J119" s="30" t="str">
        <f t="shared" si="6"/>
        <v/>
      </c>
      <c r="K119" s="30" t="str">
        <f t="shared" si="6"/>
        <v/>
      </c>
      <c r="L119" s="30" t="str">
        <f t="shared" si="6"/>
        <v/>
      </c>
      <c r="M119" s="30" t="str">
        <f t="shared" si="6"/>
        <v/>
      </c>
      <c r="N119" s="30" t="str">
        <f t="shared" si="6"/>
        <v/>
      </c>
      <c r="O119" s="30" t="str">
        <f t="shared" si="6"/>
        <v/>
      </c>
      <c r="P119" s="30" t="str">
        <f t="shared" si="6"/>
        <v/>
      </c>
      <c r="Q119" s="30" t="str">
        <f t="shared" si="6"/>
        <v/>
      </c>
      <c r="U119" s="4"/>
      <c r="V119" s="4"/>
      <c r="W119" s="4"/>
      <c r="X119" s="4"/>
      <c r="Y119" s="4"/>
      <c r="Z119" s="4"/>
      <c r="AA119" s="4"/>
      <c r="AB119" s="4"/>
      <c r="AC119" s="4"/>
      <c r="AD119" s="4"/>
      <c r="AE119" s="4"/>
      <c r="AF119" s="4"/>
      <c r="AG119" s="5"/>
      <c r="AI119" s="13" t="str">
        <f>"=男"</f>
        <v>=男</v>
      </c>
      <c r="AJ119" s="13" t="str">
        <f>"=1"</f>
        <v>=1</v>
      </c>
      <c r="AK119" s="13" t="str">
        <f>"=女"</f>
        <v>=女</v>
      </c>
      <c r="AL119" s="13" t="str">
        <f>"=1"</f>
        <v>=1</v>
      </c>
    </row>
    <row r="120" spans="6:45" ht="13.5" customHeight="1" x14ac:dyDescent="0.15">
      <c r="F120" s="30" t="str">
        <f t="shared" si="6"/>
        <v/>
      </c>
      <c r="G120" s="30" t="str">
        <f t="shared" si="6"/>
        <v/>
      </c>
      <c r="H120" s="30" t="str">
        <f t="shared" si="6"/>
        <v/>
      </c>
      <c r="I120" s="30" t="str">
        <f t="shared" si="6"/>
        <v/>
      </c>
      <c r="J120" s="30" t="str">
        <f t="shared" si="6"/>
        <v/>
      </c>
      <c r="K120" s="30" t="str">
        <f t="shared" si="6"/>
        <v/>
      </c>
      <c r="L120" s="30" t="str">
        <f t="shared" si="6"/>
        <v/>
      </c>
      <c r="M120" s="30" t="str">
        <f t="shared" si="6"/>
        <v/>
      </c>
      <c r="N120" s="30" t="str">
        <f t="shared" si="6"/>
        <v/>
      </c>
      <c r="O120" s="30" t="str">
        <f t="shared" si="6"/>
        <v/>
      </c>
      <c r="P120" s="30" t="str">
        <f t="shared" si="6"/>
        <v/>
      </c>
      <c r="Q120" s="30" t="str">
        <f t="shared" si="6"/>
        <v/>
      </c>
      <c r="U120" s="4"/>
      <c r="V120" s="4"/>
      <c r="W120" s="4"/>
      <c r="X120" s="4"/>
      <c r="Y120" s="4"/>
      <c r="Z120" s="4"/>
      <c r="AA120" s="4"/>
      <c r="AB120" s="4"/>
      <c r="AC120" s="4"/>
      <c r="AD120" s="4"/>
      <c r="AE120" s="4"/>
      <c r="AF120" s="4"/>
      <c r="AG120" s="5"/>
      <c r="AI120" s="13" t="s">
        <v>3</v>
      </c>
      <c r="AJ120" s="13">
        <f>AJ111</f>
        <v>10</v>
      </c>
      <c r="AK120" s="13" t="s">
        <v>3</v>
      </c>
      <c r="AL120" s="13">
        <f>AL111</f>
        <v>10</v>
      </c>
    </row>
    <row r="121" spans="6:45" ht="13.5" customHeight="1" x14ac:dyDescent="0.15">
      <c r="F121" s="30" t="str">
        <f t="shared" si="6"/>
        <v/>
      </c>
      <c r="G121" s="30" t="str">
        <f t="shared" si="6"/>
        <v/>
      </c>
      <c r="H121" s="30" t="str">
        <f t="shared" si="6"/>
        <v/>
      </c>
      <c r="I121" s="30" t="str">
        <f t="shared" si="6"/>
        <v/>
      </c>
      <c r="J121" s="30" t="str">
        <f t="shared" si="6"/>
        <v/>
      </c>
      <c r="K121" s="30" t="str">
        <f t="shared" si="6"/>
        <v/>
      </c>
      <c r="L121" s="30" t="str">
        <f t="shared" si="6"/>
        <v/>
      </c>
      <c r="M121" s="30" t="str">
        <f t="shared" si="6"/>
        <v/>
      </c>
      <c r="N121" s="30" t="str">
        <f t="shared" si="6"/>
        <v/>
      </c>
      <c r="O121" s="30" t="str">
        <f t="shared" si="6"/>
        <v/>
      </c>
      <c r="P121" s="30" t="str">
        <f t="shared" si="6"/>
        <v/>
      </c>
      <c r="Q121" s="30" t="str">
        <f t="shared" si="6"/>
        <v/>
      </c>
      <c r="U121" s="4"/>
      <c r="V121" s="4"/>
      <c r="W121" s="4"/>
      <c r="X121" s="4"/>
      <c r="Y121" s="4"/>
      <c r="Z121" s="4"/>
      <c r="AA121" s="4"/>
      <c r="AB121" s="4"/>
      <c r="AC121" s="4"/>
      <c r="AD121" s="4"/>
      <c r="AE121" s="4"/>
      <c r="AF121" s="4"/>
      <c r="AG121" s="5"/>
      <c r="AI121" s="13" t="str">
        <f>"=男"</f>
        <v>=男</v>
      </c>
      <c r="AJ121" s="13" t="str">
        <f>"=9"</f>
        <v>=9</v>
      </c>
      <c r="AK121" s="13" t="str">
        <f>"=女"</f>
        <v>=女</v>
      </c>
      <c r="AL121" s="13" t="str">
        <f>"=9"</f>
        <v>=9</v>
      </c>
    </row>
    <row r="122" spans="6:45" x14ac:dyDescent="0.15">
      <c r="F122" s="30" t="str">
        <f t="shared" si="6"/>
        <v/>
      </c>
      <c r="G122" s="30" t="str">
        <f t="shared" si="6"/>
        <v/>
      </c>
      <c r="H122" s="30" t="str">
        <f t="shared" si="6"/>
        <v/>
      </c>
      <c r="I122" s="30" t="str">
        <f t="shared" si="6"/>
        <v/>
      </c>
      <c r="J122" s="30" t="str">
        <f t="shared" si="6"/>
        <v/>
      </c>
      <c r="K122" s="30" t="str">
        <f t="shared" si="6"/>
        <v/>
      </c>
      <c r="L122" s="30" t="str">
        <f t="shared" si="6"/>
        <v/>
      </c>
      <c r="M122" s="30" t="str">
        <f t="shared" si="6"/>
        <v/>
      </c>
      <c r="N122" s="30" t="str">
        <f t="shared" si="6"/>
        <v/>
      </c>
      <c r="O122" s="30" t="str">
        <f t="shared" si="6"/>
        <v/>
      </c>
      <c r="P122" s="30" t="str">
        <f t="shared" si="6"/>
        <v/>
      </c>
      <c r="Q122" s="30" t="str">
        <f t="shared" si="6"/>
        <v/>
      </c>
    </row>
    <row r="123" spans="6:45" x14ac:dyDescent="0.15">
      <c r="F123" s="30" t="str">
        <f t="shared" si="6"/>
        <v/>
      </c>
      <c r="G123" s="30" t="str">
        <f t="shared" si="6"/>
        <v/>
      </c>
      <c r="H123" s="30" t="str">
        <f t="shared" si="6"/>
        <v/>
      </c>
      <c r="I123" s="30" t="str">
        <f t="shared" si="6"/>
        <v/>
      </c>
      <c r="J123" s="30" t="str">
        <f t="shared" si="6"/>
        <v/>
      </c>
      <c r="K123" s="30" t="str">
        <f t="shared" si="6"/>
        <v/>
      </c>
      <c r="L123" s="30" t="str">
        <f t="shared" si="6"/>
        <v/>
      </c>
      <c r="M123" s="30" t="str">
        <f t="shared" si="6"/>
        <v/>
      </c>
      <c r="N123" s="30" t="str">
        <f t="shared" si="6"/>
        <v/>
      </c>
      <c r="O123" s="30" t="str">
        <f t="shared" si="6"/>
        <v/>
      </c>
      <c r="P123" s="30" t="str">
        <f t="shared" si="6"/>
        <v/>
      </c>
      <c r="Q123" s="30" t="str">
        <f t="shared" si="6"/>
        <v/>
      </c>
      <c r="AJ123" s="13">
        <v>11</v>
      </c>
      <c r="AL123" s="13">
        <v>11</v>
      </c>
      <c r="AM123" s="13">
        <v>13</v>
      </c>
    </row>
    <row r="124" spans="6:45" x14ac:dyDescent="0.15">
      <c r="F124" s="30" t="str">
        <f t="shared" si="6"/>
        <v/>
      </c>
      <c r="G124" s="30" t="str">
        <f t="shared" si="6"/>
        <v/>
      </c>
      <c r="H124" s="30" t="str">
        <f t="shared" si="6"/>
        <v/>
      </c>
      <c r="I124" s="30" t="str">
        <f t="shared" si="6"/>
        <v/>
      </c>
      <c r="J124" s="30" t="str">
        <f t="shared" si="6"/>
        <v/>
      </c>
      <c r="K124" s="30" t="str">
        <f t="shared" si="6"/>
        <v/>
      </c>
      <c r="L124" s="30" t="str">
        <f t="shared" si="6"/>
        <v/>
      </c>
      <c r="M124" s="30" t="str">
        <f t="shared" si="6"/>
        <v/>
      </c>
      <c r="N124" s="30" t="str">
        <f t="shared" si="6"/>
        <v/>
      </c>
      <c r="O124" s="30" t="str">
        <f t="shared" si="6"/>
        <v/>
      </c>
      <c r="P124" s="30" t="str">
        <f t="shared" si="6"/>
        <v/>
      </c>
      <c r="Q124" s="30" t="str">
        <f t="shared" si="6"/>
        <v/>
      </c>
      <c r="AI124" s="13" t="s">
        <v>3</v>
      </c>
      <c r="AJ124" s="13">
        <f>AJ123</f>
        <v>11</v>
      </c>
      <c r="AK124" s="13" t="s">
        <v>3</v>
      </c>
      <c r="AL124" s="13">
        <f>AL123</f>
        <v>11</v>
      </c>
      <c r="AO124" s="13" t="s">
        <v>7</v>
      </c>
      <c r="AP124" s="13" t="s">
        <v>8</v>
      </c>
      <c r="AQ124" s="13" t="s">
        <v>9</v>
      </c>
      <c r="AR124" s="13" t="s">
        <v>10</v>
      </c>
      <c r="AS124" s="13" t="s">
        <v>2</v>
      </c>
    </row>
    <row r="125" spans="6:45" x14ac:dyDescent="0.15">
      <c r="F125" s="30" t="str">
        <f t="shared" si="6"/>
        <v/>
      </c>
      <c r="G125" s="30" t="str">
        <f t="shared" si="6"/>
        <v/>
      </c>
      <c r="H125" s="30" t="str">
        <f t="shared" si="6"/>
        <v/>
      </c>
      <c r="I125" s="30" t="str">
        <f t="shared" si="6"/>
        <v/>
      </c>
      <c r="J125" s="30" t="str">
        <f t="shared" si="6"/>
        <v/>
      </c>
      <c r="K125" s="30" t="str">
        <f t="shared" si="6"/>
        <v/>
      </c>
      <c r="L125" s="30" t="str">
        <f t="shared" si="6"/>
        <v/>
      </c>
      <c r="M125" s="30" t="str">
        <f t="shared" si="6"/>
        <v/>
      </c>
      <c r="N125" s="30" t="str">
        <f t="shared" si="6"/>
        <v/>
      </c>
      <c r="O125" s="30" t="str">
        <f t="shared" si="6"/>
        <v/>
      </c>
      <c r="P125" s="30" t="str">
        <f t="shared" si="6"/>
        <v/>
      </c>
      <c r="Q125" s="30" t="str">
        <f t="shared" si="6"/>
        <v/>
      </c>
      <c r="AI125" s="13" t="str">
        <f>"=男"</f>
        <v>=男</v>
      </c>
      <c r="AJ125" s="13" t="str">
        <f>"=4"</f>
        <v>=4</v>
      </c>
      <c r="AK125" s="13" t="str">
        <f>"=女"</f>
        <v>=女</v>
      </c>
      <c r="AL125" s="13" t="str">
        <f>"=4"</f>
        <v>=4</v>
      </c>
      <c r="AN125" s="13" t="s">
        <v>5</v>
      </c>
      <c r="AO125" s="14">
        <f>DCOUNTA($D$3:$Q$96,AM123,AI124:AJ125)/$AO$2</f>
        <v>1</v>
      </c>
      <c r="AP125" s="14">
        <f>DCOUNTA($D$3:$Q$96,AM123,AI126:AJ127)/$AO$2</f>
        <v>0</v>
      </c>
      <c r="AQ125" s="14">
        <f>DCOUNTA($D$3:$Q$96,AM123,AI128:AJ129)/$AO$2</f>
        <v>0</v>
      </c>
      <c r="AR125" s="14">
        <f>DCOUNTA($D$3:$Q$96,AM123,AI130:AJ131)/$AO$2</f>
        <v>0</v>
      </c>
      <c r="AS125" s="14">
        <f>DCOUNTA($D$3:$Q$96,AM123,AI132:AJ133)/$AO$2</f>
        <v>0</v>
      </c>
    </row>
    <row r="126" spans="6:45" x14ac:dyDescent="0.15">
      <c r="F126" s="30" t="str">
        <f t="shared" si="6"/>
        <v/>
      </c>
      <c r="G126" s="30" t="str">
        <f t="shared" si="6"/>
        <v/>
      </c>
      <c r="H126" s="30" t="str">
        <f t="shared" si="6"/>
        <v/>
      </c>
      <c r="I126" s="30" t="str">
        <f t="shared" si="6"/>
        <v/>
      </c>
      <c r="J126" s="30" t="str">
        <f t="shared" si="6"/>
        <v/>
      </c>
      <c r="K126" s="30" t="str">
        <f t="shared" si="6"/>
        <v/>
      </c>
      <c r="L126" s="30" t="str">
        <f t="shared" si="6"/>
        <v/>
      </c>
      <c r="M126" s="30" t="str">
        <f t="shared" si="6"/>
        <v/>
      </c>
      <c r="N126" s="30" t="str">
        <f t="shared" si="6"/>
        <v/>
      </c>
      <c r="O126" s="30" t="str">
        <f t="shared" si="6"/>
        <v/>
      </c>
      <c r="P126" s="30" t="str">
        <f t="shared" si="6"/>
        <v/>
      </c>
      <c r="Q126" s="30" t="str">
        <f t="shared" si="6"/>
        <v/>
      </c>
      <c r="AI126" s="13" t="s">
        <v>3</v>
      </c>
      <c r="AJ126" s="13">
        <f>AJ123</f>
        <v>11</v>
      </c>
      <c r="AK126" s="13" t="s">
        <v>3</v>
      </c>
      <c r="AL126" s="13">
        <f>AL123</f>
        <v>11</v>
      </c>
      <c r="AN126" s="13" t="s">
        <v>6</v>
      </c>
      <c r="AO126" s="14">
        <f>DCOUNTA($D$3:$Q$96,AM123,AK124:AL125)/$AQ$2</f>
        <v>0.5</v>
      </c>
      <c r="AP126" s="14">
        <f>DCOUNTA($D$3:$Q$96,AM123,AK126:AL127)/$AQ$2</f>
        <v>0.5</v>
      </c>
      <c r="AQ126" s="14">
        <f>DCOUNTA($D$3:$Q$96,AM123,AK128:AL129)/$AQ$2</f>
        <v>0</v>
      </c>
      <c r="AR126" s="14">
        <f>DCOUNTA($D$3:$Q$96,AM123,AK130:AL131)/$AQ$2</f>
        <v>0</v>
      </c>
      <c r="AS126" s="14">
        <f>DCOUNTA($D$3:$Q$96,AM123,AK132:AL133)/$AQ$2</f>
        <v>0</v>
      </c>
    </row>
    <row r="127" spans="6:45" x14ac:dyDescent="0.15">
      <c r="AI127" s="13" t="str">
        <f>"=男"</f>
        <v>=男</v>
      </c>
      <c r="AJ127" s="13" t="str">
        <f>"=3"</f>
        <v>=3</v>
      </c>
      <c r="AK127" s="13" t="str">
        <f>"=女"</f>
        <v>=女</v>
      </c>
      <c r="AL127" s="13" t="str">
        <f>"=3"</f>
        <v>=3</v>
      </c>
      <c r="AN127" s="13" t="s">
        <v>11</v>
      </c>
      <c r="AO127" s="14">
        <f>(AO125*$AO$2+AO126*$AQ$2)/$AS$2</f>
        <v>0.8</v>
      </c>
      <c r="AP127" s="14">
        <f>(AP125*$AO$2+AP126*$AQ$2)/$AS$2</f>
        <v>0.2</v>
      </c>
      <c r="AQ127" s="14">
        <f>(AQ125*$AO$2+AQ126*$AQ$2)/$AS$2</f>
        <v>0</v>
      </c>
      <c r="AR127" s="14">
        <f>(AR125*$AO$2+AR126*$AQ$2)/$AS$2</f>
        <v>0</v>
      </c>
      <c r="AS127" s="14">
        <f>(AS125*$AO$2+AS126*$AQ$2)/$AS$2</f>
        <v>0</v>
      </c>
    </row>
    <row r="128" spans="6:45" x14ac:dyDescent="0.15">
      <c r="AI128" s="13" t="s">
        <v>3</v>
      </c>
      <c r="AJ128" s="13">
        <f>AJ123</f>
        <v>11</v>
      </c>
      <c r="AK128" s="13" t="s">
        <v>3</v>
      </c>
      <c r="AL128" s="13">
        <f>AL123</f>
        <v>11</v>
      </c>
    </row>
    <row r="129" spans="35:45" x14ac:dyDescent="0.15">
      <c r="AI129" s="13" t="str">
        <f>"=男"</f>
        <v>=男</v>
      </c>
      <c r="AJ129" s="13" t="str">
        <f>"=2"</f>
        <v>=2</v>
      </c>
      <c r="AK129" s="13" t="str">
        <f>"=女"</f>
        <v>=女</v>
      </c>
      <c r="AL129" s="13" t="str">
        <f>"=2"</f>
        <v>=2</v>
      </c>
      <c r="AN129" s="15" t="s">
        <v>34</v>
      </c>
      <c r="AO129" s="13">
        <f>AO127*$AS$2</f>
        <v>4</v>
      </c>
      <c r="AP129" s="13">
        <f>AP127*$AS$2</f>
        <v>1</v>
      </c>
      <c r="AQ129" s="13">
        <f>AQ127*$AS$2</f>
        <v>0</v>
      </c>
      <c r="AR129" s="13">
        <f>AR127*$AS$2</f>
        <v>0</v>
      </c>
      <c r="AS129" s="13">
        <f>AS127*$AS$2</f>
        <v>0</v>
      </c>
    </row>
    <row r="130" spans="35:45" x14ac:dyDescent="0.15">
      <c r="AI130" s="13" t="s">
        <v>3</v>
      </c>
      <c r="AJ130" s="13">
        <f>AJ123</f>
        <v>11</v>
      </c>
      <c r="AK130" s="13" t="s">
        <v>3</v>
      </c>
      <c r="AL130" s="13">
        <f>AL123</f>
        <v>11</v>
      </c>
      <c r="AN130" s="13" t="s">
        <v>35</v>
      </c>
      <c r="AO130" s="16">
        <f>IFERROR((AO129*4+AP129*3+AQ129*2+AR129)/SUM(AO129:AR129),"")</f>
        <v>3.8</v>
      </c>
    </row>
    <row r="131" spans="35:45" x14ac:dyDescent="0.15">
      <c r="AI131" s="13" t="str">
        <f>"=男"</f>
        <v>=男</v>
      </c>
      <c r="AJ131" s="13" t="str">
        <f>"=1"</f>
        <v>=1</v>
      </c>
      <c r="AK131" s="13" t="str">
        <f>"=女"</f>
        <v>=女</v>
      </c>
      <c r="AL131" s="13" t="str">
        <f>"=1"</f>
        <v>=1</v>
      </c>
    </row>
    <row r="132" spans="35:45" x14ac:dyDescent="0.15">
      <c r="AI132" s="13" t="s">
        <v>3</v>
      </c>
      <c r="AJ132" s="13">
        <f>AJ123</f>
        <v>11</v>
      </c>
      <c r="AK132" s="13" t="s">
        <v>3</v>
      </c>
      <c r="AL132" s="13">
        <f>AL123</f>
        <v>11</v>
      </c>
    </row>
    <row r="133" spans="35:45" x14ac:dyDescent="0.15">
      <c r="AI133" s="13" t="str">
        <f>"=男"</f>
        <v>=男</v>
      </c>
      <c r="AJ133" s="13" t="str">
        <f>"=9"</f>
        <v>=9</v>
      </c>
      <c r="AK133" s="13" t="str">
        <f>"=女"</f>
        <v>=女</v>
      </c>
      <c r="AL133" s="13" t="str">
        <f>"=9"</f>
        <v>=9</v>
      </c>
    </row>
    <row r="135" spans="35:45" x14ac:dyDescent="0.15">
      <c r="AJ135" s="13">
        <v>12</v>
      </c>
      <c r="AL135" s="13">
        <v>12</v>
      </c>
      <c r="AM135" s="13">
        <v>14</v>
      </c>
    </row>
    <row r="136" spans="35:45" x14ac:dyDescent="0.15">
      <c r="AI136" s="13" t="s">
        <v>3</v>
      </c>
      <c r="AJ136" s="13">
        <f>AJ135</f>
        <v>12</v>
      </c>
      <c r="AK136" s="13" t="s">
        <v>3</v>
      </c>
      <c r="AL136" s="13">
        <f>AL135</f>
        <v>12</v>
      </c>
      <c r="AO136" s="13" t="s">
        <v>7</v>
      </c>
      <c r="AP136" s="13" t="s">
        <v>8</v>
      </c>
      <c r="AQ136" s="13" t="s">
        <v>9</v>
      </c>
      <c r="AR136" s="13" t="s">
        <v>10</v>
      </c>
      <c r="AS136" s="13" t="s">
        <v>2</v>
      </c>
    </row>
    <row r="137" spans="35:45" x14ac:dyDescent="0.15">
      <c r="AI137" s="13" t="str">
        <f>"=男"</f>
        <v>=男</v>
      </c>
      <c r="AJ137" s="13" t="str">
        <f>"=4"</f>
        <v>=4</v>
      </c>
      <c r="AK137" s="13" t="str">
        <f>"=女"</f>
        <v>=女</v>
      </c>
      <c r="AL137" s="13" t="str">
        <f>"=4"</f>
        <v>=4</v>
      </c>
      <c r="AN137" s="13" t="s">
        <v>5</v>
      </c>
      <c r="AO137" s="14">
        <f>DCOUNTA($D$3:$Q$96,AM135,AI136:AJ137)/$AO$2</f>
        <v>0.66666666666666663</v>
      </c>
      <c r="AP137" s="14">
        <f>DCOUNTA($D$3:$Q$96,AM135,AI138:AJ139)/$AO$2</f>
        <v>0.33333333333333331</v>
      </c>
      <c r="AQ137" s="14">
        <f>DCOUNTA($D$3:$Q$96,AM135,AI140:AJ141)/$AO$2</f>
        <v>0</v>
      </c>
      <c r="AR137" s="14">
        <f>DCOUNTA($D$3:$Q$96,AM135,AI142:AJ143)/$AO$2</f>
        <v>0</v>
      </c>
      <c r="AS137" s="14">
        <f>DCOUNTA($D$3:$Q$96,AM135,AI144:AJ145)/$AO$2</f>
        <v>0</v>
      </c>
    </row>
    <row r="138" spans="35:45" x14ac:dyDescent="0.15">
      <c r="AI138" s="13" t="s">
        <v>3</v>
      </c>
      <c r="AJ138" s="13">
        <f>AJ135</f>
        <v>12</v>
      </c>
      <c r="AK138" s="13" t="s">
        <v>3</v>
      </c>
      <c r="AL138" s="13">
        <f>AL135</f>
        <v>12</v>
      </c>
      <c r="AN138" s="13" t="s">
        <v>6</v>
      </c>
      <c r="AO138" s="14">
        <f>DCOUNTA($D$3:$Q$96,AM135,AK136:AL137)/$AQ$2</f>
        <v>0.5</v>
      </c>
      <c r="AP138" s="14">
        <f>DCOUNTA($D$3:$Q$96,AM135,AK138:AL139)/$AQ$2</f>
        <v>0.5</v>
      </c>
      <c r="AQ138" s="14">
        <f>DCOUNTA($D$3:$Q$96,AM135,AK140:AL141)/$AQ$2</f>
        <v>0</v>
      </c>
      <c r="AR138" s="14">
        <f>DCOUNTA($D$3:$Q$96,AM135,AK142:AL143)/$AQ$2</f>
        <v>0</v>
      </c>
      <c r="AS138" s="14">
        <f>DCOUNTA($D$3:$Q$96,AM135,AK144:AL145)/$AQ$2</f>
        <v>0</v>
      </c>
    </row>
    <row r="139" spans="35:45" x14ac:dyDescent="0.15">
      <c r="AI139" s="13" t="str">
        <f>"=男"</f>
        <v>=男</v>
      </c>
      <c r="AJ139" s="13" t="str">
        <f>"=3"</f>
        <v>=3</v>
      </c>
      <c r="AK139" s="13" t="str">
        <f>"=女"</f>
        <v>=女</v>
      </c>
      <c r="AL139" s="13" t="str">
        <f>"=3"</f>
        <v>=3</v>
      </c>
      <c r="AN139" s="13" t="s">
        <v>11</v>
      </c>
      <c r="AO139" s="14">
        <f>(AO137*$AO$2+AO138*$AQ$2)/$AS$2</f>
        <v>0.6</v>
      </c>
      <c r="AP139" s="14">
        <f>(AP137*$AO$2+AP138*$AQ$2)/$AS$2</f>
        <v>0.4</v>
      </c>
      <c r="AQ139" s="14">
        <f>(AQ137*$AO$2+AQ138*$AQ$2)/$AS$2</f>
        <v>0</v>
      </c>
      <c r="AR139" s="14">
        <f>(AR137*$AO$2+AR138*$AQ$2)/$AS$2</f>
        <v>0</v>
      </c>
      <c r="AS139" s="14">
        <f>(AS137*$AO$2+AS138*$AQ$2)/$AS$2</f>
        <v>0</v>
      </c>
    </row>
    <row r="140" spans="35:45" x14ac:dyDescent="0.15">
      <c r="AI140" s="13" t="s">
        <v>3</v>
      </c>
      <c r="AJ140" s="13">
        <f>AJ135</f>
        <v>12</v>
      </c>
      <c r="AK140" s="13" t="s">
        <v>3</v>
      </c>
      <c r="AL140" s="13">
        <f>AL135</f>
        <v>12</v>
      </c>
    </row>
    <row r="141" spans="35:45" x14ac:dyDescent="0.15">
      <c r="AI141" s="13" t="str">
        <f>"=男"</f>
        <v>=男</v>
      </c>
      <c r="AJ141" s="13" t="str">
        <f>"=2"</f>
        <v>=2</v>
      </c>
      <c r="AK141" s="13" t="str">
        <f>"=女"</f>
        <v>=女</v>
      </c>
      <c r="AL141" s="13" t="str">
        <f>"=2"</f>
        <v>=2</v>
      </c>
      <c r="AN141" s="15" t="s">
        <v>34</v>
      </c>
      <c r="AO141" s="13">
        <f>AO139*$AS$2</f>
        <v>3</v>
      </c>
      <c r="AP141" s="13">
        <f>AP139*$AS$2</f>
        <v>2</v>
      </c>
      <c r="AQ141" s="13">
        <f>AQ139*$AS$2</f>
        <v>0</v>
      </c>
      <c r="AR141" s="13">
        <f>AR139*$AS$2</f>
        <v>0</v>
      </c>
      <c r="AS141" s="13">
        <f>AS139*$AS$2</f>
        <v>0</v>
      </c>
    </row>
    <row r="142" spans="35:45" x14ac:dyDescent="0.15">
      <c r="AI142" s="13" t="s">
        <v>3</v>
      </c>
      <c r="AJ142" s="13">
        <f>AJ135</f>
        <v>12</v>
      </c>
      <c r="AK142" s="13" t="s">
        <v>3</v>
      </c>
      <c r="AL142" s="13">
        <f>AL135</f>
        <v>12</v>
      </c>
      <c r="AN142" s="13" t="s">
        <v>35</v>
      </c>
      <c r="AO142" s="16">
        <f>IFERROR((AO141*4+AP141*3+AQ141*2+AR141)/SUM(AO141:AR141),"")</f>
        <v>3.6</v>
      </c>
    </row>
    <row r="143" spans="35:45" x14ac:dyDescent="0.15">
      <c r="AI143" s="13" t="str">
        <f>"=男"</f>
        <v>=男</v>
      </c>
      <c r="AJ143" s="13" t="str">
        <f>"=1"</f>
        <v>=1</v>
      </c>
      <c r="AK143" s="13" t="str">
        <f>"=女"</f>
        <v>=女</v>
      </c>
      <c r="AL143" s="13" t="str">
        <f>"=1"</f>
        <v>=1</v>
      </c>
    </row>
    <row r="144" spans="35:45" x14ac:dyDescent="0.15">
      <c r="AI144" s="13" t="s">
        <v>3</v>
      </c>
      <c r="AJ144" s="13">
        <f>AJ135</f>
        <v>12</v>
      </c>
      <c r="AK144" s="13" t="s">
        <v>3</v>
      </c>
      <c r="AL144" s="13">
        <f>AL135</f>
        <v>12</v>
      </c>
    </row>
    <row r="145" spans="35:38" x14ac:dyDescent="0.15">
      <c r="AI145" s="13" t="str">
        <f>"=男"</f>
        <v>=男</v>
      </c>
      <c r="AJ145" s="13" t="str">
        <f>"=9"</f>
        <v>=9</v>
      </c>
      <c r="AK145" s="13" t="str">
        <f>"=女"</f>
        <v>=女</v>
      </c>
      <c r="AL145" s="13" t="str">
        <f>"=9"</f>
        <v>=9</v>
      </c>
    </row>
  </sheetData>
  <mergeCells count="18">
    <mergeCell ref="U85:Z87"/>
    <mergeCell ref="AB85:AG87"/>
    <mergeCell ref="B13:B14"/>
    <mergeCell ref="B16:B19"/>
    <mergeCell ref="B20:B23"/>
    <mergeCell ref="B25:B27"/>
    <mergeCell ref="U37:Z39"/>
    <mergeCell ref="AB37:AG39"/>
    <mergeCell ref="U53:Z55"/>
    <mergeCell ref="AB53:AG55"/>
    <mergeCell ref="U69:Z71"/>
    <mergeCell ref="AB69:AG71"/>
    <mergeCell ref="U5:Z7"/>
    <mergeCell ref="AB5:AG7"/>
    <mergeCell ref="U21:Z23"/>
    <mergeCell ref="AB21:AG23"/>
    <mergeCell ref="B1:E1"/>
    <mergeCell ref="F1:Q1"/>
  </mergeCells>
  <phoneticPr fontId="2"/>
  <dataValidations count="1">
    <dataValidation type="list" allowBlank="1" showInputMessage="1" showErrorMessage="1" sqref="D4:D59" xr:uid="{00000000-0002-0000-0500-000000000000}">
      <formula1>"男,女"</formula1>
    </dataValidation>
  </dataValidations>
  <pageMargins left="0.41" right="0.32" top="0.33" bottom="0.19" header="0.3" footer="0.19"/>
  <pageSetup paperSize="9" scale="65" orientation="portrait" r:id="rId1"/>
  <rowBreaks count="1" manualBreakCount="1">
    <brk id="100" min="19"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FFCC"/>
  </sheetPr>
  <dimension ref="B1:T15"/>
  <sheetViews>
    <sheetView view="pageBreakPreview" zoomScaleNormal="100" zoomScaleSheetLayoutView="100" workbookViewId="0">
      <selection activeCell="D2" sqref="D1:E1048576"/>
    </sheetView>
  </sheetViews>
  <sheetFormatPr defaultRowHeight="13.5" x14ac:dyDescent="0.15"/>
  <cols>
    <col min="1" max="1" width="3.75" customWidth="1"/>
    <col min="2" max="2" width="4.75" style="29" customWidth="1"/>
    <col min="3" max="3" width="20.125" customWidth="1"/>
    <col min="4" max="5" width="6.875" customWidth="1"/>
    <col min="6" max="6" width="6.125" style="29" customWidth="1"/>
    <col min="7" max="14" width="10" style="11" customWidth="1"/>
    <col min="15" max="15" width="14.25" style="11" customWidth="1"/>
    <col min="16" max="16" width="32" style="11" customWidth="1"/>
    <col min="17" max="17" width="11" style="3" customWidth="1"/>
    <col min="18" max="18" width="7" style="3" customWidth="1"/>
    <col min="19" max="20" width="6.625" style="3" customWidth="1"/>
  </cols>
  <sheetData>
    <row r="1" spans="2:20" ht="52.5" customHeight="1" x14ac:dyDescent="0.15">
      <c r="B1" s="163"/>
      <c r="C1" s="163"/>
      <c r="D1" s="163"/>
      <c r="E1" s="163"/>
      <c r="F1" s="163"/>
      <c r="G1" s="171" t="s">
        <v>138</v>
      </c>
      <c r="H1" s="172"/>
      <c r="I1" s="172"/>
      <c r="J1" s="172"/>
      <c r="K1" s="172"/>
      <c r="L1" s="172"/>
      <c r="M1" s="172"/>
      <c r="N1" s="172"/>
      <c r="O1" s="172"/>
    </row>
    <row r="2" spans="2:20" x14ac:dyDescent="0.15">
      <c r="B2" s="60"/>
      <c r="C2" s="53"/>
      <c r="D2" s="53"/>
      <c r="E2" s="53"/>
      <c r="F2" s="60"/>
      <c r="G2" s="118" t="str">
        <f>'生徒（事前）'!U3</f>
        <v>○中学校　　　1年1組　　　　　単元名　：　１年「身近な物理現象」</v>
      </c>
      <c r="H2" s="75"/>
      <c r="I2" s="75"/>
      <c r="J2" s="75"/>
      <c r="K2" s="75"/>
      <c r="L2" s="75"/>
      <c r="M2" s="75"/>
      <c r="N2" s="75"/>
      <c r="O2" s="75"/>
    </row>
    <row r="3" spans="2:20" ht="35.25" customHeight="1" x14ac:dyDescent="0.15">
      <c r="B3" s="62" t="s">
        <v>96</v>
      </c>
      <c r="C3" s="63" t="s">
        <v>52</v>
      </c>
      <c r="D3" s="117" t="s">
        <v>92</v>
      </c>
      <c r="E3" s="117" t="s">
        <v>103</v>
      </c>
      <c r="F3" s="64" t="s">
        <v>94</v>
      </c>
      <c r="G3" s="81"/>
      <c r="H3" s="81"/>
      <c r="I3" s="81"/>
      <c r="J3" s="81"/>
      <c r="K3" s="81"/>
      <c r="L3" s="81"/>
      <c r="M3" s="81"/>
      <c r="N3" s="81"/>
      <c r="O3" s="81"/>
      <c r="P3" s="18"/>
      <c r="R3" s="3" t="s">
        <v>93</v>
      </c>
      <c r="S3" s="3" t="s">
        <v>97</v>
      </c>
      <c r="T3" s="3" t="s">
        <v>98</v>
      </c>
    </row>
    <row r="4" spans="2:20" ht="39" customHeight="1" x14ac:dyDescent="0.15">
      <c r="B4" s="65" t="s">
        <v>36</v>
      </c>
      <c r="C4" s="119" t="s">
        <v>55</v>
      </c>
      <c r="D4" s="120">
        <f>生徒!D4</f>
        <v>3.6</v>
      </c>
      <c r="E4" s="120">
        <f>'生徒（事後）'!AO10</f>
        <v>3.6</v>
      </c>
      <c r="F4" s="121" t="str">
        <f>教師!E4</f>
        <v/>
      </c>
      <c r="G4" s="122"/>
      <c r="H4" s="122"/>
      <c r="I4" s="122"/>
      <c r="J4" s="122"/>
      <c r="K4" s="122"/>
      <c r="L4" s="122"/>
      <c r="M4" s="122"/>
      <c r="N4" s="122"/>
      <c r="O4" s="122"/>
      <c r="P4" s="45"/>
      <c r="Q4" s="24" t="s">
        <v>75</v>
      </c>
      <c r="R4" s="33">
        <f t="shared" ref="R4:R15" si="0">D4</f>
        <v>3.6</v>
      </c>
      <c r="S4" s="33" t="str">
        <f>F4</f>
        <v/>
      </c>
      <c r="T4" s="33">
        <f>E4</f>
        <v>3.6</v>
      </c>
    </row>
    <row r="5" spans="2:20" ht="39" customHeight="1" x14ac:dyDescent="0.15">
      <c r="B5" s="69" t="s">
        <v>37</v>
      </c>
      <c r="C5" s="123" t="s">
        <v>56</v>
      </c>
      <c r="D5" s="124">
        <f>生徒!D5</f>
        <v>2.6</v>
      </c>
      <c r="E5" s="125">
        <f>'生徒（事後）'!AO22</f>
        <v>3.4</v>
      </c>
      <c r="F5" s="126" t="str">
        <f>教師!E5</f>
        <v/>
      </c>
      <c r="G5" s="122"/>
      <c r="H5" s="122"/>
      <c r="I5" s="122"/>
      <c r="J5" s="122"/>
      <c r="K5" s="122"/>
      <c r="L5" s="122"/>
      <c r="M5" s="122"/>
      <c r="N5" s="122"/>
      <c r="O5" s="122"/>
      <c r="P5" s="45"/>
      <c r="Q5" s="25" t="s">
        <v>76</v>
      </c>
      <c r="R5" s="33">
        <f t="shared" si="0"/>
        <v>2.6</v>
      </c>
      <c r="S5" s="33" t="str">
        <f t="shared" ref="S5:S15" si="1">F5</f>
        <v/>
      </c>
      <c r="T5" s="33">
        <f t="shared" ref="T5:T15" si="2">E5</f>
        <v>3.4</v>
      </c>
    </row>
    <row r="6" spans="2:20" ht="39" customHeight="1" x14ac:dyDescent="0.15">
      <c r="B6" s="72" t="s">
        <v>38</v>
      </c>
      <c r="C6" s="127" t="s">
        <v>57</v>
      </c>
      <c r="D6" s="128">
        <f>生徒!D6</f>
        <v>3</v>
      </c>
      <c r="E6" s="129">
        <f>'生徒（事後）'!AO34</f>
        <v>3.6</v>
      </c>
      <c r="F6" s="130" t="str">
        <f>教師!E6</f>
        <v/>
      </c>
      <c r="G6" s="122"/>
      <c r="H6" s="122"/>
      <c r="I6" s="122"/>
      <c r="J6" s="122"/>
      <c r="K6" s="122"/>
      <c r="L6" s="122"/>
      <c r="M6" s="122"/>
      <c r="N6" s="122"/>
      <c r="O6" s="122"/>
      <c r="P6" s="45"/>
      <c r="Q6" s="25" t="s">
        <v>77</v>
      </c>
      <c r="R6" s="33">
        <f t="shared" si="0"/>
        <v>3</v>
      </c>
      <c r="S6" s="33" t="str">
        <f t="shared" si="1"/>
        <v/>
      </c>
      <c r="T6" s="33">
        <f t="shared" si="2"/>
        <v>3.6</v>
      </c>
    </row>
    <row r="7" spans="2:20" ht="39" customHeight="1" x14ac:dyDescent="0.15">
      <c r="B7" s="65" t="s">
        <v>39</v>
      </c>
      <c r="C7" s="119" t="s">
        <v>58</v>
      </c>
      <c r="D7" s="120">
        <f>生徒!D7</f>
        <v>2.8</v>
      </c>
      <c r="E7" s="131">
        <f>'生徒（事後）'!AO46</f>
        <v>3.4</v>
      </c>
      <c r="F7" s="121" t="str">
        <f>教師!E7</f>
        <v/>
      </c>
      <c r="G7" s="122"/>
      <c r="H7" s="122"/>
      <c r="I7" s="122"/>
      <c r="J7" s="122"/>
      <c r="K7" s="122"/>
      <c r="L7" s="122"/>
      <c r="M7" s="122"/>
      <c r="N7" s="122"/>
      <c r="O7" s="122"/>
      <c r="P7" s="45"/>
      <c r="Q7" s="25" t="s">
        <v>78</v>
      </c>
      <c r="R7" s="33">
        <f t="shared" si="0"/>
        <v>2.8</v>
      </c>
      <c r="S7" s="33" t="str">
        <f t="shared" si="1"/>
        <v/>
      </c>
      <c r="T7" s="33">
        <f t="shared" si="2"/>
        <v>3.4</v>
      </c>
    </row>
    <row r="8" spans="2:20" ht="39" customHeight="1" x14ac:dyDescent="0.15">
      <c r="B8" s="69" t="s">
        <v>40</v>
      </c>
      <c r="C8" s="123" t="s">
        <v>59</v>
      </c>
      <c r="D8" s="124">
        <f>生徒!D8</f>
        <v>3.4</v>
      </c>
      <c r="E8" s="125">
        <f>'生徒（事後）'!AO58</f>
        <v>3.2</v>
      </c>
      <c r="F8" s="126" t="str">
        <f>教師!E8</f>
        <v/>
      </c>
      <c r="G8" s="122"/>
      <c r="H8" s="122"/>
      <c r="I8" s="122"/>
      <c r="J8" s="122"/>
      <c r="K8" s="122"/>
      <c r="L8" s="122"/>
      <c r="M8" s="122"/>
      <c r="N8" s="122"/>
      <c r="O8" s="122"/>
      <c r="P8" s="45"/>
      <c r="Q8" s="25" t="s">
        <v>79</v>
      </c>
      <c r="R8" s="33">
        <f t="shared" si="0"/>
        <v>3.4</v>
      </c>
      <c r="S8" s="33" t="str">
        <f t="shared" si="1"/>
        <v/>
      </c>
      <c r="T8" s="33">
        <f t="shared" si="2"/>
        <v>3.2</v>
      </c>
    </row>
    <row r="9" spans="2:20" ht="39" customHeight="1" x14ac:dyDescent="0.15">
      <c r="B9" s="69" t="s">
        <v>41</v>
      </c>
      <c r="C9" s="123" t="s">
        <v>60</v>
      </c>
      <c r="D9" s="124">
        <f>生徒!D9</f>
        <v>3.4</v>
      </c>
      <c r="E9" s="125">
        <f>'生徒（事後）'!AO70</f>
        <v>3.2</v>
      </c>
      <c r="F9" s="126" t="str">
        <f>教師!E9</f>
        <v/>
      </c>
      <c r="G9" s="122"/>
      <c r="H9" s="122"/>
      <c r="I9" s="122"/>
      <c r="J9" s="122"/>
      <c r="K9" s="122"/>
      <c r="L9" s="122"/>
      <c r="M9" s="122"/>
      <c r="N9" s="122"/>
      <c r="O9" s="122"/>
      <c r="P9" s="45"/>
      <c r="Q9" s="25" t="s">
        <v>80</v>
      </c>
      <c r="R9" s="33">
        <f t="shared" si="0"/>
        <v>3.4</v>
      </c>
      <c r="S9" s="33" t="str">
        <f t="shared" si="1"/>
        <v/>
      </c>
      <c r="T9" s="33">
        <f t="shared" si="2"/>
        <v>3.2</v>
      </c>
    </row>
    <row r="10" spans="2:20" ht="39" customHeight="1" x14ac:dyDescent="0.15">
      <c r="B10" s="72" t="s">
        <v>42</v>
      </c>
      <c r="C10" s="127" t="s">
        <v>61</v>
      </c>
      <c r="D10" s="128">
        <f>生徒!D10</f>
        <v>3</v>
      </c>
      <c r="E10" s="129">
        <f>'生徒（事後）'!AO82</f>
        <v>3.8</v>
      </c>
      <c r="F10" s="130" t="str">
        <f>教師!E10</f>
        <v/>
      </c>
      <c r="G10" s="122"/>
      <c r="H10" s="122"/>
      <c r="I10" s="122"/>
      <c r="J10" s="122"/>
      <c r="K10" s="122"/>
      <c r="L10" s="122"/>
      <c r="M10" s="122"/>
      <c r="N10" s="122"/>
      <c r="O10" s="122"/>
      <c r="P10" s="45"/>
      <c r="Q10" s="25" t="s">
        <v>81</v>
      </c>
      <c r="R10" s="33">
        <f t="shared" si="0"/>
        <v>3</v>
      </c>
      <c r="S10" s="33" t="str">
        <f t="shared" si="1"/>
        <v/>
      </c>
      <c r="T10" s="33">
        <f t="shared" si="2"/>
        <v>3.8</v>
      </c>
    </row>
    <row r="11" spans="2:20" ht="39" customHeight="1" x14ac:dyDescent="0.15">
      <c r="B11" s="65" t="s">
        <v>43</v>
      </c>
      <c r="C11" s="119" t="s">
        <v>62</v>
      </c>
      <c r="D11" s="120">
        <f>生徒!D11</f>
        <v>3.2</v>
      </c>
      <c r="E11" s="131">
        <f>'生徒（事後）'!AO94</f>
        <v>3.6</v>
      </c>
      <c r="F11" s="121" t="str">
        <f>教師!E11</f>
        <v/>
      </c>
      <c r="G11" s="122"/>
      <c r="H11" s="122"/>
      <c r="I11" s="122"/>
      <c r="J11" s="122"/>
      <c r="K11" s="122"/>
      <c r="L11" s="122"/>
      <c r="M11" s="122"/>
      <c r="N11" s="122"/>
      <c r="O11" s="122"/>
      <c r="P11" s="45"/>
      <c r="Q11" s="25" t="s">
        <v>82</v>
      </c>
      <c r="R11" s="33">
        <f t="shared" si="0"/>
        <v>3.2</v>
      </c>
      <c r="S11" s="33" t="str">
        <f t="shared" si="1"/>
        <v/>
      </c>
      <c r="T11" s="33">
        <f t="shared" si="2"/>
        <v>3.6</v>
      </c>
    </row>
    <row r="12" spans="2:20" ht="39" customHeight="1" x14ac:dyDescent="0.15">
      <c r="B12" s="69" t="s">
        <v>44</v>
      </c>
      <c r="C12" s="123" t="s">
        <v>63</v>
      </c>
      <c r="D12" s="124">
        <f>生徒!D12</f>
        <v>3.2</v>
      </c>
      <c r="E12" s="125">
        <f>'生徒（事後）'!AO106</f>
        <v>3.8</v>
      </c>
      <c r="F12" s="126" t="str">
        <f>教師!E12</f>
        <v/>
      </c>
      <c r="G12" s="122"/>
      <c r="H12" s="122"/>
      <c r="I12" s="122"/>
      <c r="J12" s="122"/>
      <c r="K12" s="122"/>
      <c r="L12" s="122"/>
      <c r="M12" s="122"/>
      <c r="N12" s="122"/>
      <c r="O12" s="122"/>
      <c r="P12" s="45"/>
      <c r="Q12" s="25" t="s">
        <v>83</v>
      </c>
      <c r="R12" s="33">
        <f t="shared" si="0"/>
        <v>3.2</v>
      </c>
      <c r="S12" s="33" t="str">
        <f t="shared" si="1"/>
        <v/>
      </c>
      <c r="T12" s="33">
        <f t="shared" si="2"/>
        <v>3.8</v>
      </c>
    </row>
    <row r="13" spans="2:20" ht="39" customHeight="1" x14ac:dyDescent="0.15">
      <c r="B13" s="69" t="s">
        <v>45</v>
      </c>
      <c r="C13" s="123" t="s">
        <v>64</v>
      </c>
      <c r="D13" s="124">
        <f>生徒!D13</f>
        <v>3</v>
      </c>
      <c r="E13" s="125">
        <f>'生徒（事後）'!AO118</f>
        <v>3.4</v>
      </c>
      <c r="F13" s="126" t="str">
        <f>教師!E13</f>
        <v/>
      </c>
      <c r="G13" s="122"/>
      <c r="H13" s="122"/>
      <c r="I13" s="122"/>
      <c r="J13" s="122"/>
      <c r="K13" s="122"/>
      <c r="L13" s="122"/>
      <c r="M13" s="122"/>
      <c r="N13" s="122"/>
      <c r="O13" s="122"/>
      <c r="P13" s="45"/>
      <c r="Q13" s="25" t="s">
        <v>84</v>
      </c>
      <c r="R13" s="33">
        <f t="shared" si="0"/>
        <v>3</v>
      </c>
      <c r="S13" s="33" t="str">
        <f t="shared" si="1"/>
        <v/>
      </c>
      <c r="T13" s="33">
        <f t="shared" si="2"/>
        <v>3.4</v>
      </c>
    </row>
    <row r="14" spans="2:20" ht="39" customHeight="1" x14ac:dyDescent="0.15">
      <c r="B14" s="69" t="s">
        <v>46</v>
      </c>
      <c r="C14" s="123" t="s">
        <v>65</v>
      </c>
      <c r="D14" s="124">
        <f>生徒!D14</f>
        <v>2.2000000000000002</v>
      </c>
      <c r="E14" s="125">
        <f>'生徒（事後）'!AO130</f>
        <v>3.8</v>
      </c>
      <c r="F14" s="126" t="str">
        <f>教師!E14</f>
        <v/>
      </c>
      <c r="G14" s="122"/>
      <c r="H14" s="122"/>
      <c r="I14" s="122"/>
      <c r="J14" s="122"/>
      <c r="K14" s="122"/>
      <c r="L14" s="122"/>
      <c r="M14" s="122"/>
      <c r="N14" s="122"/>
      <c r="O14" s="122"/>
      <c r="P14" s="45"/>
      <c r="Q14" s="25" t="s">
        <v>85</v>
      </c>
      <c r="R14" s="33">
        <f t="shared" si="0"/>
        <v>2.2000000000000002</v>
      </c>
      <c r="S14" s="33" t="str">
        <f t="shared" si="1"/>
        <v/>
      </c>
      <c r="T14" s="33">
        <f t="shared" si="2"/>
        <v>3.8</v>
      </c>
    </row>
    <row r="15" spans="2:20" ht="39" customHeight="1" x14ac:dyDescent="0.15">
      <c r="B15" s="72" t="s">
        <v>47</v>
      </c>
      <c r="C15" s="132" t="s">
        <v>66</v>
      </c>
      <c r="D15" s="128">
        <f>生徒!D15</f>
        <v>3.6</v>
      </c>
      <c r="E15" s="129">
        <f>'生徒（事後）'!AO142</f>
        <v>3.6</v>
      </c>
      <c r="F15" s="130" t="str">
        <f>教師!E15</f>
        <v/>
      </c>
      <c r="G15" s="122"/>
      <c r="H15" s="122"/>
      <c r="I15" s="122"/>
      <c r="J15" s="122"/>
      <c r="K15" s="122"/>
      <c r="L15" s="122"/>
      <c r="M15" s="122"/>
      <c r="N15" s="122"/>
      <c r="O15" s="122"/>
      <c r="P15" s="45"/>
      <c r="Q15" s="25" t="s">
        <v>86</v>
      </c>
      <c r="R15" s="33">
        <f t="shared" si="0"/>
        <v>3.6</v>
      </c>
      <c r="S15" s="33" t="str">
        <f t="shared" si="1"/>
        <v/>
      </c>
      <c r="T15" s="33">
        <f t="shared" si="2"/>
        <v>3.6</v>
      </c>
    </row>
  </sheetData>
  <mergeCells count="2">
    <mergeCell ref="B1:F1"/>
    <mergeCell ref="G1:O1"/>
  </mergeCells>
  <phoneticPr fontId="2"/>
  <pageMargins left="0.32" right="0.26" top="0.66" bottom="0.63" header="0.3" footer="0.3"/>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調査票（生徒）</vt:lpstr>
      <vt:lpstr>生徒（事前）</vt:lpstr>
      <vt:lpstr>教師</vt:lpstr>
      <vt:lpstr>生徒</vt:lpstr>
      <vt:lpstr>教師・生徒</vt:lpstr>
      <vt:lpstr>生徒（事後）</vt:lpstr>
      <vt:lpstr>教師・生徒（事後）</vt:lpstr>
      <vt:lpstr>教師!Print_Area</vt:lpstr>
      <vt:lpstr>教師・生徒!Print_Area</vt:lpstr>
      <vt:lpstr>'教師・生徒（事後）'!Print_Area</vt:lpstr>
      <vt:lpstr>生徒!Print_Area</vt:lpstr>
      <vt:lpstr>'生徒（事後）'!Print_Area</vt:lpstr>
      <vt:lpstr>'生徒（事前）'!Print_Area</vt:lpstr>
      <vt:lpstr>'調査票（生徒）'!Print_Area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Administrator</cp:lastModifiedBy>
  <cp:lastPrinted>2019-07-01T01:13:51Z</cp:lastPrinted>
  <dcterms:created xsi:type="dcterms:W3CDTF">2017-10-06T21:58:15Z</dcterms:created>
  <dcterms:modified xsi:type="dcterms:W3CDTF">2019-07-01T01:15:24Z</dcterms:modified>
</cp:coreProperties>
</file>